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8 рік\ЧЕРГОВА 53 СЕСІЯ ВІД 20.12.2018 Р\бюджет на 2019 р\"/>
    </mc:Choice>
  </mc:AlternateContent>
  <bookViews>
    <workbookView xWindow="0" yWindow="0" windowWidth="28800" windowHeight="12330" firstSheet="8" activeTab="8"/>
  </bookViews>
  <sheets>
    <sheet name="Лист1" sheetId="1" r:id="rId1"/>
    <sheet name="Лист1 (2)" sheetId="2" r:id="rId2"/>
    <sheet name="Лист1 (3)" sheetId="3" r:id="rId3"/>
    <sheet name="Лист1 (4)" sheetId="4" r:id="rId4"/>
    <sheet name="правки мої" sheetId="5" r:id="rId5"/>
    <sheet name="правки мої (2)" sheetId="6" r:id="rId6"/>
    <sheet name="правки мої (08.11.18)" sheetId="7" r:id="rId7"/>
    <sheet name="правки мої (26.11.18) для Зар" sheetId="8" r:id="rId8"/>
    <sheet name="ВИДАТКИ" sheetId="10" r:id="rId9"/>
  </sheets>
  <definedNames>
    <definedName name="_xlnm.Print_Area" localSheetId="8">ВИДАТКИ!$A$1:$I$100</definedName>
    <definedName name="_xlnm.Print_Area" localSheetId="1">'Лист1 (2)'!$A$1:$I$76</definedName>
    <definedName name="_xlnm.Print_Area" localSheetId="2">'Лист1 (3)'!$A$1:$I$77</definedName>
    <definedName name="_xlnm.Print_Area" localSheetId="3">'Лист1 (4)'!$A$1:$I$77</definedName>
    <definedName name="_xlnm.Print_Area" localSheetId="4">'правки мої'!$A$1:$J$74</definedName>
    <definedName name="_xlnm.Print_Area" localSheetId="6">'правки мої (08.11.18)'!$A$1:$J$81</definedName>
    <definedName name="_xlnm.Print_Area" localSheetId="5">'правки мої (2)'!$A$1:$J$80</definedName>
    <definedName name="_xlnm.Print_Area" localSheetId="7">'правки мої (26.11.18) для Зар'!$A$1:$J$81</definedName>
  </definedNames>
  <calcPr calcId="162913"/>
</workbook>
</file>

<file path=xl/calcChain.xml><?xml version="1.0" encoding="utf-8"?>
<calcChain xmlns="http://schemas.openxmlformats.org/spreadsheetml/2006/main">
  <c r="H76" i="10" l="1"/>
  <c r="H74" i="10" s="1"/>
  <c r="H73" i="10"/>
  <c r="H72" i="10" s="1"/>
  <c r="H67" i="10"/>
  <c r="H70" i="10"/>
  <c r="H31" i="10"/>
  <c r="H63" i="10"/>
  <c r="H92" i="10"/>
  <c r="H90" i="10"/>
  <c r="H88" i="10"/>
  <c r="H86" i="10"/>
  <c r="H83" i="10" l="1"/>
  <c r="H81" i="10"/>
  <c r="H77" i="10"/>
  <c r="H75" i="10"/>
  <c r="H61" i="10"/>
  <c r="G61" i="10"/>
  <c r="F61" i="10"/>
  <c r="H59" i="10"/>
  <c r="G59" i="10"/>
  <c r="F59" i="10"/>
  <c r="H57" i="10"/>
  <c r="G57" i="10"/>
  <c r="F57" i="10"/>
  <c r="H55" i="10"/>
  <c r="G55" i="10"/>
  <c r="F55" i="10"/>
  <c r="H53" i="10"/>
  <c r="G53" i="10"/>
  <c r="F53" i="10"/>
  <c r="H51" i="10"/>
  <c r="G51" i="10"/>
  <c r="F51" i="10"/>
  <c r="H50" i="10"/>
  <c r="H49" i="10" s="1"/>
  <c r="G49" i="10"/>
  <c r="F49" i="10"/>
  <c r="H48" i="10"/>
  <c r="H47" i="10" s="1"/>
  <c r="G47" i="10"/>
  <c r="F47" i="10"/>
  <c r="H44" i="10"/>
  <c r="G44" i="10"/>
  <c r="F44" i="10"/>
  <c r="H43" i="10"/>
  <c r="H42" i="10" s="1"/>
  <c r="G42" i="10"/>
  <c r="F42" i="10"/>
  <c r="H40" i="10"/>
  <c r="G40" i="10"/>
  <c r="F40" i="10"/>
  <c r="F39" i="10"/>
  <c r="F37" i="10"/>
  <c r="H36" i="10"/>
  <c r="G36" i="10"/>
  <c r="F35" i="10"/>
  <c r="F33" i="10"/>
  <c r="H32" i="10"/>
  <c r="G32" i="10"/>
  <c r="H30" i="10"/>
  <c r="G30" i="10"/>
  <c r="F30" i="10"/>
  <c r="H28" i="10"/>
  <c r="G28" i="10"/>
  <c r="F28" i="10"/>
  <c r="H25" i="10"/>
  <c r="G25" i="10"/>
  <c r="F25" i="10"/>
  <c r="H24" i="10"/>
  <c r="H21" i="10" s="1"/>
  <c r="G21" i="10"/>
  <c r="F21" i="10"/>
  <c r="H12" i="10"/>
  <c r="H8" i="10" s="1"/>
  <c r="G8" i="10"/>
  <c r="F8" i="10"/>
  <c r="H28" i="8"/>
  <c r="H27" i="8" s="1"/>
  <c r="H22" i="8"/>
  <c r="H74" i="7"/>
  <c r="H40" i="7"/>
  <c r="H40" i="8"/>
  <c r="H74" i="8"/>
  <c r="F21" i="8"/>
  <c r="F18" i="8" s="1"/>
  <c r="H72" i="8"/>
  <c r="H73" i="8"/>
  <c r="H71" i="8"/>
  <c r="H70" i="8"/>
  <c r="H69" i="8"/>
  <c r="H67" i="8"/>
  <c r="H58" i="8"/>
  <c r="G58" i="8"/>
  <c r="F58" i="8"/>
  <c r="H56" i="8"/>
  <c r="G56" i="8"/>
  <c r="F56" i="8"/>
  <c r="H54" i="8"/>
  <c r="G54" i="8"/>
  <c r="F54" i="8"/>
  <c r="H52" i="8"/>
  <c r="G52" i="8"/>
  <c r="F52" i="8"/>
  <c r="H50" i="8"/>
  <c r="G50" i="8"/>
  <c r="F50" i="8"/>
  <c r="H48" i="8"/>
  <c r="G48" i="8"/>
  <c r="F48" i="8"/>
  <c r="H47" i="8"/>
  <c r="H46" i="8" s="1"/>
  <c r="G46" i="8"/>
  <c r="F46" i="8"/>
  <c r="H45" i="8"/>
  <c r="H44" i="8" s="1"/>
  <c r="G44" i="8"/>
  <c r="F44" i="8"/>
  <c r="H41" i="8"/>
  <c r="G41" i="8"/>
  <c r="F41" i="8"/>
  <c r="H39" i="8"/>
  <c r="G39" i="8"/>
  <c r="F39" i="8"/>
  <c r="H37" i="8"/>
  <c r="G37" i="8"/>
  <c r="F37" i="8"/>
  <c r="F36" i="8"/>
  <c r="F34" i="8"/>
  <c r="H33" i="8"/>
  <c r="G33" i="8"/>
  <c r="F33" i="8"/>
  <c r="F32" i="8"/>
  <c r="F30" i="8"/>
  <c r="F29" i="8" s="1"/>
  <c r="H29" i="8"/>
  <c r="G29" i="8"/>
  <c r="G27" i="8"/>
  <c r="F27" i="8"/>
  <c r="H25" i="8"/>
  <c r="G25" i="8"/>
  <c r="F25" i="8"/>
  <c r="G22" i="8"/>
  <c r="F22" i="8"/>
  <c r="H21" i="8"/>
  <c r="H18" i="8" s="1"/>
  <c r="G18" i="8"/>
  <c r="H9" i="8"/>
  <c r="H5" i="8" s="1"/>
  <c r="G5" i="8"/>
  <c r="F5" i="8"/>
  <c r="F61" i="8" s="1"/>
  <c r="H72" i="7"/>
  <c r="H45" i="7"/>
  <c r="H69" i="7"/>
  <c r="H70" i="7"/>
  <c r="H67" i="7"/>
  <c r="G61" i="8" l="1"/>
  <c r="H96" i="10"/>
  <c r="H85" i="10"/>
  <c r="G65" i="10"/>
  <c r="F32" i="10"/>
  <c r="F36" i="10"/>
  <c r="F65" i="10" s="1"/>
  <c r="H65" i="10"/>
  <c r="H97" i="10" s="1"/>
  <c r="H61" i="8"/>
  <c r="F30" i="7"/>
  <c r="G29" i="7"/>
  <c r="F32" i="7"/>
  <c r="F29" i="7" s="1"/>
  <c r="H64" i="8" l="1"/>
  <c r="H66" i="8" s="1"/>
  <c r="H77" i="8" s="1"/>
  <c r="H47" i="7"/>
  <c r="H46" i="7"/>
  <c r="H9" i="7"/>
  <c r="H73" i="7" l="1"/>
  <c r="H71" i="7"/>
  <c r="H58" i="7"/>
  <c r="G58" i="7"/>
  <c r="F58" i="7"/>
  <c r="H56" i="7"/>
  <c r="G56" i="7"/>
  <c r="F56" i="7"/>
  <c r="H54" i="7"/>
  <c r="G54" i="7"/>
  <c r="F54" i="7"/>
  <c r="H52" i="7"/>
  <c r="G52" i="7"/>
  <c r="F52" i="7"/>
  <c r="H50" i="7"/>
  <c r="G50" i="7"/>
  <c r="F50" i="7"/>
  <c r="H48" i="7"/>
  <c r="G48" i="7"/>
  <c r="F48" i="7"/>
  <c r="G46" i="7"/>
  <c r="F46" i="7"/>
  <c r="H44" i="7"/>
  <c r="G44" i="7"/>
  <c r="F44" i="7"/>
  <c r="H41" i="7"/>
  <c r="G41" i="7"/>
  <c r="F41" i="7"/>
  <c r="H39" i="7"/>
  <c r="G39" i="7"/>
  <c r="F39" i="7"/>
  <c r="H37" i="7"/>
  <c r="G37" i="7"/>
  <c r="F37" i="7"/>
  <c r="F36" i="7"/>
  <c r="F34" i="7"/>
  <c r="H33" i="7"/>
  <c r="G33" i="7"/>
  <c r="H29" i="7"/>
  <c r="H28" i="7"/>
  <c r="H27" i="7" s="1"/>
  <c r="G27" i="7"/>
  <c r="F27" i="7"/>
  <c r="H25" i="7"/>
  <c r="G25" i="7"/>
  <c r="F25" i="7"/>
  <c r="H23" i="7"/>
  <c r="H22" i="7" s="1"/>
  <c r="G22" i="7"/>
  <c r="F22" i="7"/>
  <c r="H21" i="7"/>
  <c r="H18" i="7" s="1"/>
  <c r="G18" i="7"/>
  <c r="F18" i="7"/>
  <c r="H5" i="7"/>
  <c r="G5" i="7"/>
  <c r="F5" i="7"/>
  <c r="G61" i="7" l="1"/>
  <c r="F33" i="7"/>
  <c r="H61" i="7"/>
  <c r="F61" i="7"/>
  <c r="H64" i="7" l="1"/>
  <c r="H2" i="7"/>
  <c r="H66" i="7" l="1"/>
  <c r="H77" i="7" s="1"/>
  <c r="H29" i="6" l="1"/>
  <c r="H28" i="6"/>
  <c r="H23" i="6"/>
  <c r="H21" i="6"/>
  <c r="H45" i="6" l="1"/>
  <c r="H9" i="6" l="1"/>
  <c r="H44" i="6"/>
  <c r="H54" i="6"/>
  <c r="H50" i="6"/>
  <c r="H72" i="6"/>
  <c r="H71" i="6"/>
  <c r="H70" i="6"/>
  <c r="H69" i="6"/>
  <c r="H68" i="6"/>
  <c r="H58" i="6"/>
  <c r="G58" i="6"/>
  <c r="F58" i="6"/>
  <c r="H56" i="6"/>
  <c r="G56" i="6"/>
  <c r="F56" i="6"/>
  <c r="G54" i="6"/>
  <c r="F54" i="6"/>
  <c r="H52" i="6"/>
  <c r="G52" i="6"/>
  <c r="F52" i="6"/>
  <c r="G50" i="6"/>
  <c r="F50" i="6"/>
  <c r="H48" i="6"/>
  <c r="G48" i="6"/>
  <c r="F48" i="6"/>
  <c r="H46" i="6"/>
  <c r="G46" i="6"/>
  <c r="F46" i="6"/>
  <c r="G44" i="6"/>
  <c r="F44" i="6"/>
  <c r="H41" i="6"/>
  <c r="G41" i="6"/>
  <c r="F41" i="6"/>
  <c r="H39" i="6"/>
  <c r="G39" i="6"/>
  <c r="F39" i="6"/>
  <c r="H37" i="6"/>
  <c r="G37" i="6"/>
  <c r="F37" i="6"/>
  <c r="F36" i="6"/>
  <c r="F34" i="6"/>
  <c r="H33" i="6"/>
  <c r="G33" i="6"/>
  <c r="H27" i="6"/>
  <c r="G27" i="6"/>
  <c r="F27" i="6"/>
  <c r="H25" i="6"/>
  <c r="G25" i="6"/>
  <c r="F25" i="6"/>
  <c r="H22" i="6"/>
  <c r="G22" i="6"/>
  <c r="F22" i="6"/>
  <c r="H18" i="6"/>
  <c r="G18" i="6"/>
  <c r="F18" i="6"/>
  <c r="H5" i="6"/>
  <c r="H61" i="6" s="1"/>
  <c r="H64" i="6" s="1"/>
  <c r="G5" i="6"/>
  <c r="F5" i="6"/>
  <c r="G61" i="6" l="1"/>
  <c r="F33" i="6"/>
  <c r="F61" i="6" s="1"/>
  <c r="H2" i="6"/>
  <c r="H66" i="6" l="1"/>
  <c r="H48" i="5"/>
  <c r="H41" i="5"/>
  <c r="H40" i="5" s="1"/>
  <c r="H70" i="5"/>
  <c r="H69" i="5"/>
  <c r="H68" i="5"/>
  <c r="H67" i="5"/>
  <c r="H66" i="5"/>
  <c r="H56" i="5"/>
  <c r="G56" i="5"/>
  <c r="F56" i="5"/>
  <c r="H54" i="5"/>
  <c r="G54" i="5"/>
  <c r="F54" i="5"/>
  <c r="G52" i="5"/>
  <c r="F52" i="5"/>
  <c r="H50" i="5"/>
  <c r="G50" i="5"/>
  <c r="F50" i="5"/>
  <c r="G48" i="5"/>
  <c r="F48" i="5"/>
  <c r="H46" i="5"/>
  <c r="G46" i="5"/>
  <c r="F46" i="5"/>
  <c r="H44" i="5"/>
  <c r="G44" i="5"/>
  <c r="F44" i="5"/>
  <c r="H42" i="5"/>
  <c r="G42" i="5"/>
  <c r="F42" i="5"/>
  <c r="G40" i="5"/>
  <c r="F40" i="5"/>
  <c r="H37" i="5"/>
  <c r="G37" i="5"/>
  <c r="F37" i="5"/>
  <c r="H35" i="5"/>
  <c r="G35" i="5"/>
  <c r="F35" i="5"/>
  <c r="H33" i="5"/>
  <c r="G33" i="5"/>
  <c r="F33" i="5"/>
  <c r="H32" i="5"/>
  <c r="H29" i="5" s="1"/>
  <c r="F32" i="5"/>
  <c r="F30" i="5"/>
  <c r="F29" i="5" s="1"/>
  <c r="G29" i="5"/>
  <c r="H28" i="5"/>
  <c r="H27" i="5" s="1"/>
  <c r="G27" i="5"/>
  <c r="F27" i="5"/>
  <c r="H25" i="5"/>
  <c r="G25" i="5"/>
  <c r="F25" i="5"/>
  <c r="H23" i="5"/>
  <c r="H22" i="5" s="1"/>
  <c r="G22" i="5"/>
  <c r="F22" i="5"/>
  <c r="H18" i="5"/>
  <c r="G18" i="5"/>
  <c r="F18" i="5"/>
  <c r="H5" i="5"/>
  <c r="G5" i="5"/>
  <c r="F5" i="5"/>
  <c r="H70" i="4"/>
  <c r="H29" i="4"/>
  <c r="H28" i="4" s="1"/>
  <c r="H71" i="4"/>
  <c r="H69" i="4"/>
  <c r="H68" i="4"/>
  <c r="H67" i="4"/>
  <c r="H57" i="4"/>
  <c r="G57" i="4"/>
  <c r="F57" i="4"/>
  <c r="H55" i="4"/>
  <c r="G55" i="4"/>
  <c r="F55" i="4"/>
  <c r="H53" i="4"/>
  <c r="G53" i="4"/>
  <c r="F53" i="4"/>
  <c r="H51" i="4"/>
  <c r="G51" i="4"/>
  <c r="F51" i="4"/>
  <c r="H49" i="4"/>
  <c r="G49" i="4"/>
  <c r="F49" i="4"/>
  <c r="H47" i="4"/>
  <c r="G47" i="4"/>
  <c r="F47" i="4"/>
  <c r="H45" i="4"/>
  <c r="G45" i="4"/>
  <c r="F45" i="4"/>
  <c r="H43" i="4"/>
  <c r="G43" i="4"/>
  <c r="F43" i="4"/>
  <c r="H42" i="4"/>
  <c r="H41" i="4" s="1"/>
  <c r="G41" i="4"/>
  <c r="F41" i="4"/>
  <c r="H38" i="4"/>
  <c r="G38" i="4"/>
  <c r="F38" i="4"/>
  <c r="H36" i="4"/>
  <c r="G36" i="4"/>
  <c r="F36" i="4"/>
  <c r="H34" i="4"/>
  <c r="G34" i="4"/>
  <c r="F34" i="4"/>
  <c r="H33" i="4"/>
  <c r="H30" i="4" s="1"/>
  <c r="F33" i="4"/>
  <c r="F31" i="4"/>
  <c r="G30" i="4"/>
  <c r="G28" i="4"/>
  <c r="F28" i="4"/>
  <c r="H26" i="4"/>
  <c r="G26" i="4"/>
  <c r="F26" i="4"/>
  <c r="H24" i="4"/>
  <c r="H23" i="4" s="1"/>
  <c r="G23" i="4"/>
  <c r="F23" i="4"/>
  <c r="H19" i="4"/>
  <c r="G19" i="4"/>
  <c r="F19" i="4"/>
  <c r="H6" i="4"/>
  <c r="G6" i="4"/>
  <c r="F6" i="4"/>
  <c r="H68" i="3"/>
  <c r="H69" i="3"/>
  <c r="H70" i="3"/>
  <c r="H67" i="3"/>
  <c r="H71" i="3"/>
  <c r="H42" i="3"/>
  <c r="H41" i="3" s="1"/>
  <c r="H57" i="3"/>
  <c r="G57" i="3"/>
  <c r="F57" i="3"/>
  <c r="H55" i="3"/>
  <c r="G55" i="3"/>
  <c r="F55" i="3"/>
  <c r="H53" i="3"/>
  <c r="G53" i="3"/>
  <c r="F53" i="3"/>
  <c r="H51" i="3"/>
  <c r="G51" i="3"/>
  <c r="F51" i="3"/>
  <c r="H49" i="3"/>
  <c r="G49" i="3"/>
  <c r="F49" i="3"/>
  <c r="H47" i="3"/>
  <c r="G47" i="3"/>
  <c r="F47" i="3"/>
  <c r="H45" i="3"/>
  <c r="G45" i="3"/>
  <c r="F45" i="3"/>
  <c r="H43" i="3"/>
  <c r="G43" i="3"/>
  <c r="F43" i="3"/>
  <c r="G41" i="3"/>
  <c r="F41" i="3"/>
  <c r="H38" i="3"/>
  <c r="G38" i="3"/>
  <c r="F38" i="3"/>
  <c r="H36" i="3"/>
  <c r="G36" i="3"/>
  <c r="F36" i="3"/>
  <c r="H34" i="3"/>
  <c r="G34" i="3"/>
  <c r="F34" i="3"/>
  <c r="H33" i="3"/>
  <c r="H30" i="3" s="1"/>
  <c r="F33" i="3"/>
  <c r="F31" i="3"/>
  <c r="F30" i="3" s="1"/>
  <c r="G30" i="3"/>
  <c r="H29" i="3"/>
  <c r="H28" i="3"/>
  <c r="G28" i="3"/>
  <c r="F28" i="3"/>
  <c r="H26" i="3"/>
  <c r="G26" i="3"/>
  <c r="F26" i="3"/>
  <c r="H24" i="3"/>
  <c r="H23" i="3" s="1"/>
  <c r="G23" i="3"/>
  <c r="F23" i="3"/>
  <c r="H19" i="3"/>
  <c r="G19" i="3"/>
  <c r="F19" i="3"/>
  <c r="H6" i="3"/>
  <c r="G6" i="3"/>
  <c r="F6" i="3"/>
  <c r="G59" i="5" l="1"/>
  <c r="F30" i="4"/>
  <c r="F60" i="4" s="1"/>
  <c r="H76" i="6"/>
  <c r="H79" i="6" s="1"/>
  <c r="G60" i="4"/>
  <c r="H60" i="4"/>
  <c r="H63" i="4" s="1"/>
  <c r="H65" i="4" s="1"/>
  <c r="H75" i="4" s="1"/>
  <c r="F59" i="5"/>
  <c r="H59" i="5"/>
  <c r="H60" i="3"/>
  <c r="G60" i="3"/>
  <c r="F60" i="3"/>
  <c r="G6" i="2"/>
  <c r="H6" i="2"/>
  <c r="F6" i="2"/>
  <c r="H43" i="2"/>
  <c r="H3" i="4" l="1"/>
  <c r="H62" i="5"/>
  <c r="H64" i="5" s="1"/>
  <c r="H74" i="5" s="1"/>
  <c r="H2" i="5"/>
  <c r="H63" i="3"/>
  <c r="H65" i="3" s="1"/>
  <c r="H75" i="3" s="1"/>
  <c r="H3" i="3"/>
  <c r="H24" i="2"/>
  <c r="H23" i="2" s="1"/>
  <c r="H33" i="2"/>
  <c r="H29" i="2" l="1"/>
  <c r="H26" i="2"/>
  <c r="H49" i="2" l="1"/>
  <c r="H57" i="2" l="1"/>
  <c r="H55" i="2"/>
  <c r="H53" i="2"/>
  <c r="H51" i="2"/>
  <c r="H47" i="2"/>
  <c r="H45" i="2"/>
  <c r="H41" i="2"/>
  <c r="H38" i="2"/>
  <c r="H36" i="2"/>
  <c r="H34" i="2"/>
  <c r="H30" i="2"/>
  <c r="H28" i="2"/>
  <c r="H19" i="2"/>
  <c r="F31" i="2"/>
  <c r="F33" i="2"/>
  <c r="G57" i="2"/>
  <c r="G55" i="2"/>
  <c r="G53" i="2"/>
  <c r="G51" i="2"/>
  <c r="G49" i="2"/>
  <c r="G47" i="2"/>
  <c r="G45" i="2"/>
  <c r="G43" i="2"/>
  <c r="G41" i="2"/>
  <c r="G38" i="2"/>
  <c r="G36" i="2"/>
  <c r="G34" i="2"/>
  <c r="G30" i="2"/>
  <c r="G28" i="2"/>
  <c r="G26" i="2"/>
  <c r="G23" i="2"/>
  <c r="G19" i="2"/>
  <c r="G60" i="2" s="1"/>
  <c r="F19" i="2"/>
  <c r="F23" i="2"/>
  <c r="F26" i="2"/>
  <c r="F28" i="2"/>
  <c r="F34" i="2"/>
  <c r="F36" i="2"/>
  <c r="F38" i="2"/>
  <c r="F41" i="2"/>
  <c r="F43" i="2"/>
  <c r="F45" i="2"/>
  <c r="F47" i="2"/>
  <c r="F49" i="2"/>
  <c r="F51" i="2"/>
  <c r="F53" i="2"/>
  <c r="F55" i="2"/>
  <c r="F57" i="2"/>
  <c r="H60" i="2" l="1"/>
  <c r="F30" i="2"/>
  <c r="F60" i="2" s="1"/>
  <c r="H63" i="2" l="1"/>
  <c r="H65" i="2" s="1"/>
  <c r="H74" i="2" s="1"/>
  <c r="H3" i="2"/>
</calcChain>
</file>

<file path=xl/sharedStrings.xml><?xml version="1.0" encoding="utf-8"?>
<sst xmlns="http://schemas.openxmlformats.org/spreadsheetml/2006/main" count="1747" uniqueCount="248">
  <si>
    <t>Код</t>
  </si>
  <si>
    <t xml:space="preserve"> Найменування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</si>
  <si>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</si>
  <si>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</si>
  <si>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</si>
  <si>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</si>
  <si>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</si>
  <si>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</si>
  <si>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</si>
  <si>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</si>
  <si>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</si>
  <si>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</si>
  <si>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</si>
  <si>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</si>
  <si>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</si>
  <si>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</si>
  <si>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</si>
  <si>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</si>
  <si>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</si>
  <si>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</si>
  <si>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</si>
  <si>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</si>
  <si>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</si>
  <si>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</si>
  <si>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</si>
  <si>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</si>
  <si>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</si>
  <si>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</si>
  <si>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</si>
  <si>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</si>
  <si>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</si>
  <si>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</si>
  <si>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</si>
  <si>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</si>
  <si>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</si>
  <si>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</si>
  <si>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</si>
  <si>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</si>
  <si>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</si>
  <si>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</si>
  <si>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</si>
  <si>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</si>
  <si>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0202</t>
  </si>
  <si>
    <t>КП "Боярка-водоканал"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</si>
  <si>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</si>
  <si>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</si>
  <si>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2610</t>
  </si>
  <si>
    <t>Субсидії та поточні трансферти підприємствам (установам, організаціям)</t>
  </si>
  <si>
    <t>0203</t>
  </si>
  <si>
    <t>ДНЗ (дитячий садок) "Лісова казка"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</si>
  <si>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</si>
  <si>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</si>
  <si>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</si>
  <si>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</si>
  <si>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</si>
  <si>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</si>
  <si>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0204</t>
  </si>
  <si>
    <t>ДНЗ "Спадкоємець"</t>
  </si>
  <si>
    <t>0205</t>
  </si>
  <si>
    <t>КП "БГВУЖКГ"</t>
  </si>
  <si>
    <t>0206</t>
  </si>
  <si>
    <t>ДНЗ (ясла-садок) "Даринка"</t>
  </si>
  <si>
    <t>0207</t>
  </si>
  <si>
    <t>КП "БОК"Боярської МР Києво-Святошинського району Київської обл.</t>
  </si>
  <si>
    <t>0208</t>
  </si>
  <si>
    <t>ДНЗ №4 Берізка</t>
  </si>
  <si>
    <t>0210</t>
  </si>
  <si>
    <t>КП "Боярський інформаційний центр"</t>
  </si>
  <si>
    <t>8410</t>
  </si>
  <si>
    <t>Фінансова підтримка засобів масової інформації</t>
  </si>
  <si>
    <t>0211</t>
  </si>
  <si>
    <t>ДНЗ ясла-садок "Іскорка"</t>
  </si>
  <si>
    <t>0212</t>
  </si>
  <si>
    <t>ДНЗ-ЦРД "Джерельце"</t>
  </si>
  <si>
    <t>0213</t>
  </si>
  <si>
    <t>КЗ  Будинок культури</t>
  </si>
  <si>
    <t>4060</t>
  </si>
  <si>
    <t>Забезпечення діяльності палаців i будинків культури, клубів, центрів дозвілля та iнших клубних закладів</t>
  </si>
  <si>
    <t>2275</t>
  </si>
  <si>
    <t>Оплата інших енергоносіїв</t>
  </si>
  <si>
    <t>0214</t>
  </si>
  <si>
    <t>ДНЗ(ясла-садок)"Казка"</t>
  </si>
  <si>
    <t>0215</t>
  </si>
  <si>
    <t>КЗ "Боярська міська дитячо-юнацька школа"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</si>
  <si>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</si>
  <si>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</si>
  <si>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0217</t>
  </si>
  <si>
    <t>ГФ "Боярський міський патруль"</t>
  </si>
  <si>
    <t>8230</t>
  </si>
  <si>
    <t>Інші заходи громадського порядку та безпеки</t>
  </si>
  <si>
    <t>0218</t>
  </si>
  <si>
    <t>КП "Міська ритуальна служба"</t>
  </si>
  <si>
    <t>6090</t>
  </si>
  <si>
    <t>Інша діяльність у сфері житлово-комунального господарства</t>
  </si>
  <si>
    <t>0219</t>
  </si>
  <si>
    <t>Боярська міська дитяча школа мистецтв</t>
  </si>
  <si>
    <t>4020</t>
  </si>
  <si>
    <t>Фінансова підтримка фiлармонiй, художніх і музичних колективів, ансамблів, концертних та циркових організацій</t>
  </si>
  <si>
    <t>4081</t>
  </si>
  <si>
    <t>Забезпечення діяльності інших закладів в галузі культури і мистецтва</t>
  </si>
  <si>
    <t xml:space="preserve"> </t>
  </si>
  <si>
    <t xml:space="preserve">Усього </t>
  </si>
  <si>
    <t>Розрахунок видатків  Боярської міської ради на 2019 рік</t>
  </si>
  <si>
    <t>ТКВКБМС</t>
  </si>
  <si>
    <t>Назва</t>
  </si>
  <si>
    <t>План на 2018 рік</t>
  </si>
  <si>
    <t>Проект на 2019</t>
  </si>
  <si>
    <t>Проект на 2019 (+10%)</t>
  </si>
  <si>
    <t>(сувенірка, рамки)</t>
  </si>
  <si>
    <t>(БТІ довідки)</t>
  </si>
  <si>
    <t>(вуличне освітлення)</t>
  </si>
  <si>
    <t>(земля)</t>
  </si>
  <si>
    <t>6020 (6071)</t>
  </si>
  <si>
    <t>(військово-облікове бюро)</t>
  </si>
  <si>
    <t>(дотація, резерв- баня)</t>
  </si>
  <si>
    <t>(дотація, резерв БГВУЖКГ)</t>
  </si>
  <si>
    <t>( дотація, резерв - водоканал)</t>
  </si>
  <si>
    <t>Програма "Інформаційна прозорість" на 2018 рік</t>
  </si>
  <si>
    <t>Програма профілактики правопорушень у місті Боярка на 2018 рік</t>
  </si>
  <si>
    <t>ритуальна служба</t>
  </si>
  <si>
    <t>Програма підтримки та розвитку Боярської міської дитячої школи мистецтв на 2018 рік</t>
  </si>
  <si>
    <t>Програма розвитку фізичної культури та спорту на 2018 рік</t>
  </si>
  <si>
    <t>(потреби виконавчого комітету)</t>
  </si>
  <si>
    <t>Програми(благоустрій-21 900 тис, захист тварин- 200 тис, без барєрів- 500 тис, безпечне місто- 500 тис)</t>
  </si>
  <si>
    <t>Програми (ОТГ- 230 тис, Бюджет участі-720 тис, Громадські ініціативи-150 тис)</t>
  </si>
  <si>
    <t>Передача із ЗФ до СФ</t>
  </si>
  <si>
    <t xml:space="preserve">Доходи ЗФ </t>
  </si>
  <si>
    <t>(бюджет розвитку)</t>
  </si>
  <si>
    <t>Програма розвитку культури - 1199000</t>
  </si>
  <si>
    <t>Внести у статут КП Боярка Водоканал</t>
  </si>
  <si>
    <t>Експлуатація та технічне обслуговування житлового фонду</t>
  </si>
  <si>
    <t>Забезпечення діяльності з виробництва, транспортування, постачання теплової енергії</t>
  </si>
  <si>
    <t xml:space="preserve">Програми (Турбота-2 653,6 тис,  АТО - 2 000 тис, Дніпровський круг- 1 000 тис) </t>
  </si>
  <si>
    <t>СПЕЦІАЛЬНИЙ ФОНД</t>
  </si>
  <si>
    <t>ЗАГАЛЬНИЙ ФОНД</t>
  </si>
  <si>
    <t>Проект на 2019 (запити)</t>
  </si>
  <si>
    <t>Виконавчий комітет</t>
  </si>
  <si>
    <t>Благоустрій</t>
  </si>
  <si>
    <t>Землевпорядники</t>
  </si>
  <si>
    <t>Будівництво</t>
  </si>
  <si>
    <t>Розроблення схем планування</t>
  </si>
  <si>
    <t>ЗАЛИШОК</t>
  </si>
  <si>
    <t xml:space="preserve">ДНЗ </t>
  </si>
  <si>
    <t>Програма підтримки ДНЗ</t>
  </si>
  <si>
    <t>(пайова 300тис., продаж - ?)</t>
  </si>
  <si>
    <t>зп</t>
  </si>
  <si>
    <t>нарах на зп</t>
  </si>
  <si>
    <t>Програма про соціальну роботу з сім’ями, дітьми та молоддю на 2018 рік</t>
  </si>
  <si>
    <t>Міська комплексна програма соціальної підтримки учасників АТО та членів їхніх сімей на 2018 рік</t>
  </si>
  <si>
    <t>придбання (бензин-324 тис, період видання-13,5тис, картриджі- 60тис, оргтехн-100ти,папір-72тис,канцтов-40 тис, марки,конв,журн,бланки- 40тис, миючі-10тис,автош-10тис,госп тов-23тис, штампи,печат- 1,5тис)</t>
  </si>
  <si>
    <t>(вода питна-3тис, водовідв-10тис,запр кардр-60тис, ремонт авто-130тис,обслуг прогр,лігазакон-52тис,архів-40тис,охорона-50тис,сервер-40тис,повірка лічильн-15тис,газмережі-15тис,телеф-40тис,обслуг елмереж -65тис,пожежна-30тис,охо приміщ-432тис, обслуг-облад ЦНАП-200тис)</t>
  </si>
  <si>
    <t>водопостачання</t>
  </si>
  <si>
    <t>електроенергія</t>
  </si>
  <si>
    <t>газопостачання</t>
  </si>
  <si>
    <t>курси, тренінги,семінари</t>
  </si>
  <si>
    <t>судові збори-70тис,внески АМУ-60тис,пені,штрафи-10тис</t>
  </si>
  <si>
    <t>(придбання лічильників для багатоповерхових будинків)</t>
  </si>
  <si>
    <t>придбання вугілля</t>
  </si>
  <si>
    <t>Програми(благоустрій-21 900 тис, захист тварин- 200 тис, без барєрів- 500 тис, безпечне місто- 500 тис, придбання сміттєвих баків для приватного сектору - 300 тис))</t>
  </si>
  <si>
    <t>Програма енергозбеоеження(придбання лічильників для багатоповерхових будинків)</t>
  </si>
  <si>
    <t>ОСББ</t>
  </si>
  <si>
    <t>Програма ОСББ</t>
  </si>
  <si>
    <t>Розроблення схем планування (Андрей)</t>
  </si>
  <si>
    <t>(капрем ліфтів)</t>
  </si>
  <si>
    <t>(геолого-економічна оцінка питних підземних вод по Боярка-Забір'я-1100 тис, )</t>
  </si>
  <si>
    <t>(нормат грош оцінка-150тис, топогеодез-150тис)</t>
  </si>
  <si>
    <t xml:space="preserve">Програма енергозбеоеження(LED)-1650 тис,заміна освітл (прибуд. територія - 300 тис  </t>
  </si>
  <si>
    <t xml:space="preserve">Програми (Турбота-2 700 тис,  , міська АТО-200тис, АТО - 2 000 тис, Дніпровський круг- 1 000 тис) </t>
  </si>
  <si>
    <t xml:space="preserve">Програма енергозбереження(LED)-1650 тис,заміна освітл (прибуд. територія - 300 тис  </t>
  </si>
  <si>
    <t>Програма енергозбереження(придбання лічильників для багатоповерхових будинків)</t>
  </si>
  <si>
    <t xml:space="preserve">Коментарі </t>
  </si>
  <si>
    <r>
      <t xml:space="preserve">(вода питна-3тис, водовідв-10тис,запр кардр-60тис, ремонт авто- </t>
    </r>
    <r>
      <rPr>
        <i/>
        <sz val="12"/>
        <color theme="3" tint="0.39997558519241921"/>
        <rFont val="Times New Roman"/>
        <family val="1"/>
        <charset val="204"/>
      </rPr>
      <t>50 тис, придбання авто 3 од. у лізинг - 430 тис. грн,</t>
    </r>
    <r>
      <rPr>
        <i/>
        <sz val="12"/>
        <color theme="1"/>
        <rFont val="Times New Roman"/>
        <family val="1"/>
        <charset val="204"/>
      </rPr>
      <t xml:space="preserve"> обслуг прогр,лігазакон-52тис,архів-40тис,охорона-50тис,сервер-40тис,повірка лічильн-15тис,газмережі-15тис,телеф-40тис,обслуг елмереж -65тис,пожежна-30тис,охо приміщ-432тис, обслуг-облад ЦНАП-200тис)</t>
    </r>
  </si>
  <si>
    <r>
      <t xml:space="preserve">Програми (ОТГ- </t>
    </r>
    <r>
      <rPr>
        <i/>
        <sz val="12"/>
        <color theme="3" tint="0.39997558519241921"/>
        <rFont val="Times New Roman"/>
        <family val="1"/>
        <charset val="204"/>
      </rPr>
      <t>300</t>
    </r>
    <r>
      <rPr>
        <i/>
        <sz val="12"/>
        <color rgb="FFFF0000"/>
        <rFont val="Times New Roman"/>
        <family val="1"/>
        <charset val="204"/>
      </rPr>
      <t xml:space="preserve"> тис, Бюджет участі-720 тис, Громадські ініціативи - </t>
    </r>
    <r>
      <rPr>
        <i/>
        <sz val="12"/>
        <color theme="3" tint="0.39997558519241921"/>
        <rFont val="Times New Roman"/>
        <family val="1"/>
        <charset val="204"/>
      </rPr>
      <t xml:space="preserve">0 </t>
    </r>
    <r>
      <rPr>
        <i/>
        <sz val="12"/>
        <color rgb="FFFF0000"/>
        <rFont val="Times New Roman"/>
        <family val="1"/>
        <charset val="204"/>
      </rPr>
      <t>тис)</t>
    </r>
  </si>
  <si>
    <r>
      <t xml:space="preserve">Програма розвитку культури - </t>
    </r>
    <r>
      <rPr>
        <i/>
        <sz val="12"/>
        <color theme="3" tint="0.39997558519241921"/>
        <rFont val="Times New Roman"/>
        <family val="1"/>
        <charset val="204"/>
      </rPr>
      <t xml:space="preserve">600 </t>
    </r>
    <r>
      <rPr>
        <i/>
        <sz val="12"/>
        <color rgb="FFFF0000"/>
        <rFont val="Times New Roman"/>
        <family val="1"/>
        <charset val="204"/>
      </rPr>
      <t>тис. грн</t>
    </r>
  </si>
  <si>
    <r>
      <t xml:space="preserve">Програми (Турбота - </t>
    </r>
    <r>
      <rPr>
        <i/>
        <sz val="12"/>
        <color theme="3" tint="0.39997558519241921"/>
        <rFont val="Times New Roman"/>
        <family val="1"/>
        <charset val="204"/>
      </rPr>
      <t xml:space="preserve">1 700 </t>
    </r>
    <r>
      <rPr>
        <i/>
        <sz val="12"/>
        <color rgb="FFFF0000"/>
        <rFont val="Times New Roman"/>
        <family val="1"/>
        <charset val="204"/>
      </rPr>
      <t xml:space="preserve">тис,  міська АТО-200тис, АТО - 2 000 тис, Дніпровський круг- </t>
    </r>
    <r>
      <rPr>
        <i/>
        <sz val="12"/>
        <color theme="3" tint="0.39997558519241921"/>
        <rFont val="Times New Roman"/>
        <family val="1"/>
        <charset val="204"/>
      </rPr>
      <t xml:space="preserve">0 </t>
    </r>
    <r>
      <rPr>
        <i/>
        <sz val="12"/>
        <color rgb="FFFF0000"/>
        <rFont val="Times New Roman"/>
        <family val="1"/>
        <charset val="204"/>
      </rPr>
      <t xml:space="preserve">тис) </t>
    </r>
  </si>
  <si>
    <r>
      <t>Програми(благоустрій -</t>
    </r>
    <r>
      <rPr>
        <i/>
        <sz val="12"/>
        <color theme="3" tint="0.39997558519241921"/>
        <rFont val="Times New Roman"/>
        <family val="1"/>
        <charset val="204"/>
      </rPr>
      <t xml:space="preserve">19 000 </t>
    </r>
    <r>
      <rPr>
        <i/>
        <sz val="12"/>
        <color rgb="FFFF0000"/>
        <rFont val="Times New Roman"/>
        <family val="1"/>
        <charset val="204"/>
      </rPr>
      <t xml:space="preserve">тис, захист тварин- 200 тис, без барєрів- 500 тис, безпечне місто- </t>
    </r>
    <r>
      <rPr>
        <i/>
        <sz val="12"/>
        <color theme="3" tint="0.39997558519241921"/>
        <rFont val="Times New Roman"/>
        <family val="1"/>
        <charset val="204"/>
      </rPr>
      <t xml:space="preserve">200 </t>
    </r>
    <r>
      <rPr>
        <i/>
        <sz val="12"/>
        <color rgb="FFFF0000"/>
        <rFont val="Times New Roman"/>
        <family val="1"/>
        <charset val="204"/>
      </rPr>
      <t>тис, придбання сміттєвих баків для приватного сектору - 300 тис))</t>
    </r>
  </si>
  <si>
    <t xml:space="preserve">видатки на створення та утримання КП Пасажирські перевезення 3 500 тис. грн. </t>
  </si>
  <si>
    <t xml:space="preserve">Програма про соціальну роботу з сім’ями, дітьми та молоддю на 2018 рік </t>
  </si>
  <si>
    <r>
      <t xml:space="preserve">(вода питна-3тис, водовідв-10тис,запр кардр-60тис, ремонт авто- </t>
    </r>
    <r>
      <rPr>
        <i/>
        <sz val="12"/>
        <color theme="3" tint="0.39997558519241921"/>
        <rFont val="Times New Roman"/>
        <family val="1"/>
        <charset val="204"/>
      </rPr>
      <t>50 тис, придбання авто 3 од. у лізинг - 450 тис. грн,</t>
    </r>
    <r>
      <rPr>
        <i/>
        <sz val="12"/>
        <color theme="1"/>
        <rFont val="Times New Roman"/>
        <family val="1"/>
        <charset val="204"/>
      </rPr>
      <t xml:space="preserve"> придбання дизильного генератора - 430 тис.грн.,обслуг прогр,лігазакон-52тис,архів-40тис,охорона-50тис,сервер-40тис,повірка лічильн-15тис,газмережі-15тис,телеф-40тис,обслуг елмереж -65тис,пожежна-30тис,охо приміщ-430тис, обслуг-облад ЦНАП-200тис)</t>
    </r>
  </si>
  <si>
    <r>
      <t>Програми(благоустрій -</t>
    </r>
    <r>
      <rPr>
        <i/>
        <sz val="12"/>
        <color theme="3" tint="0.39997558519241921"/>
        <rFont val="Times New Roman"/>
        <family val="1"/>
        <charset val="204"/>
      </rPr>
      <t xml:space="preserve">21 882 </t>
    </r>
    <r>
      <rPr>
        <i/>
        <sz val="12"/>
        <color rgb="FFFF0000"/>
        <rFont val="Times New Roman"/>
        <family val="1"/>
        <charset val="204"/>
      </rPr>
      <t xml:space="preserve">тис, захист тварин- 200 тис, без барєрів- 300 тис, безпечне місто- </t>
    </r>
    <r>
      <rPr>
        <i/>
        <sz val="12"/>
        <color theme="3" tint="0.39997558519241921"/>
        <rFont val="Times New Roman"/>
        <family val="1"/>
        <charset val="204"/>
      </rPr>
      <t xml:space="preserve">500 </t>
    </r>
    <r>
      <rPr>
        <i/>
        <sz val="12"/>
        <color rgb="FFFF0000"/>
        <rFont val="Times New Roman"/>
        <family val="1"/>
        <charset val="204"/>
      </rPr>
      <t>тис, придбання сміттєвих баків для приватного сектору - 300 тис))</t>
    </r>
  </si>
  <si>
    <r>
      <t xml:space="preserve">Програми ( Бюджет участі-720 тис, Громадські ініціативи - </t>
    </r>
    <r>
      <rPr>
        <i/>
        <sz val="12"/>
        <color theme="3" tint="0.39997558519241921"/>
        <rFont val="Times New Roman"/>
        <family val="1"/>
        <charset val="204"/>
      </rPr>
      <t xml:space="preserve">150 </t>
    </r>
    <r>
      <rPr>
        <i/>
        <sz val="12"/>
        <color rgb="FFFF0000"/>
        <rFont val="Times New Roman"/>
        <family val="1"/>
        <charset val="204"/>
      </rPr>
      <t>тис)</t>
    </r>
  </si>
  <si>
    <r>
      <t xml:space="preserve">Програми (Турбота - </t>
    </r>
    <r>
      <rPr>
        <i/>
        <sz val="12"/>
        <color theme="4" tint="-0.249977111117893"/>
        <rFont val="Times New Roman"/>
        <family val="1"/>
        <charset val="204"/>
      </rPr>
      <t xml:space="preserve">2 435,0 </t>
    </r>
    <r>
      <rPr>
        <i/>
        <sz val="12"/>
        <color theme="3" tint="0.39997558519241921"/>
        <rFont val="Times New Roman"/>
        <family val="1"/>
        <charset val="204"/>
      </rPr>
      <t xml:space="preserve"> </t>
    </r>
    <r>
      <rPr>
        <i/>
        <sz val="12"/>
        <color rgb="FFFF0000"/>
        <rFont val="Times New Roman"/>
        <family val="1"/>
        <charset val="204"/>
      </rPr>
      <t xml:space="preserve">тис.,  міська АТО- </t>
    </r>
    <r>
      <rPr>
        <i/>
        <sz val="12"/>
        <color theme="4" tint="-0.249977111117893"/>
        <rFont val="Times New Roman"/>
        <family val="1"/>
        <charset val="204"/>
      </rPr>
      <t xml:space="preserve">194,0 </t>
    </r>
    <r>
      <rPr>
        <i/>
        <sz val="12"/>
        <color rgb="FFFF0000"/>
        <rFont val="Times New Roman"/>
        <family val="1"/>
        <charset val="204"/>
      </rPr>
      <t xml:space="preserve">тис, АТО житло  - </t>
    </r>
    <r>
      <rPr>
        <i/>
        <sz val="12"/>
        <color theme="4" tint="-0.249977111117893"/>
        <rFont val="Times New Roman"/>
        <family val="1"/>
        <charset val="204"/>
      </rPr>
      <t xml:space="preserve">2 000 </t>
    </r>
    <r>
      <rPr>
        <i/>
        <sz val="12"/>
        <color rgb="FFFF0000"/>
        <rFont val="Times New Roman"/>
        <family val="1"/>
        <charset val="204"/>
      </rPr>
      <t>тис,  Дніпровський круг-</t>
    </r>
    <r>
      <rPr>
        <i/>
        <sz val="12"/>
        <color theme="4" tint="-0.249977111117893"/>
        <rFont val="Times New Roman"/>
        <family val="1"/>
        <charset val="204"/>
      </rPr>
      <t xml:space="preserve"> 1 000 </t>
    </r>
    <r>
      <rPr>
        <i/>
        <sz val="12"/>
        <color rgb="FFFF0000"/>
        <rFont val="Times New Roman"/>
        <family val="1"/>
        <charset val="204"/>
      </rPr>
      <t xml:space="preserve">тис) </t>
    </r>
  </si>
  <si>
    <r>
      <t xml:space="preserve">Програма про соціальну роботу з сім’ями, дітьми та молоддю на 2018 рік  </t>
    </r>
    <r>
      <rPr>
        <i/>
        <sz val="12"/>
        <color theme="4" tint="-0.249977111117893"/>
        <rFont val="Times New Roman"/>
        <family val="1"/>
        <charset val="204"/>
      </rPr>
      <t>56,0</t>
    </r>
    <r>
      <rPr>
        <i/>
        <sz val="12"/>
        <color rgb="FFFF0000"/>
        <rFont val="Times New Roman"/>
        <family val="1"/>
        <charset val="204"/>
      </rPr>
      <t xml:space="preserve"> тис., програма культура (новорічні подарунки) </t>
    </r>
    <r>
      <rPr>
        <i/>
        <sz val="12"/>
        <color theme="4" tint="-0.249977111117893"/>
        <rFont val="Times New Roman"/>
        <family val="1"/>
        <charset val="204"/>
      </rPr>
      <t xml:space="preserve">70,0 </t>
    </r>
    <r>
      <rPr>
        <i/>
        <sz val="12"/>
        <color rgb="FFFF0000"/>
        <rFont val="Times New Roman"/>
        <family val="1"/>
        <charset val="204"/>
      </rPr>
      <t>тис</t>
    </r>
  </si>
  <si>
    <r>
      <t xml:space="preserve">Програма розвитку культури - </t>
    </r>
    <r>
      <rPr>
        <i/>
        <sz val="12"/>
        <color theme="3" tint="0.39997558519241921"/>
        <rFont val="Times New Roman"/>
        <family val="1"/>
        <charset val="204"/>
      </rPr>
      <t xml:space="preserve">775 </t>
    </r>
    <r>
      <rPr>
        <i/>
        <sz val="12"/>
        <color rgb="FFFF0000"/>
        <rFont val="Times New Roman"/>
        <family val="1"/>
        <charset val="204"/>
      </rPr>
      <t>тис. грн</t>
    </r>
  </si>
  <si>
    <t>Забезпечення діяльності палаців і будинків культури, клубів, центрів дозвілля та інших клубних закладів</t>
  </si>
  <si>
    <r>
      <t xml:space="preserve">Програма підтримки та розвитку Будинку культури - </t>
    </r>
    <r>
      <rPr>
        <i/>
        <sz val="12"/>
        <color theme="3" tint="0.39997558519241921"/>
        <rFont val="Times New Roman"/>
        <family val="1"/>
        <charset val="204"/>
      </rPr>
      <t xml:space="preserve">245,0 </t>
    </r>
    <r>
      <rPr>
        <i/>
        <sz val="12"/>
        <color rgb="FFFF0000"/>
        <rFont val="Times New Roman"/>
        <family val="1"/>
        <charset val="204"/>
      </rPr>
      <t>тис. грн</t>
    </r>
  </si>
  <si>
    <t>(пайова 300 тис., продаж - ?)</t>
  </si>
  <si>
    <t>(сувенірка, рамки, квіти для соц.відділу 400,0 тис., наші - 100,0 тис.)</t>
  </si>
  <si>
    <t>Міська ритуальна служба</t>
  </si>
  <si>
    <r>
      <t xml:space="preserve">(вода питна-3тис, водовідв-10тис,запр кардр-60тис, ремонт авто- </t>
    </r>
    <r>
      <rPr>
        <i/>
        <sz val="12"/>
        <color theme="3" tint="0.39997558519241921"/>
        <rFont val="Times New Roman"/>
        <family val="1"/>
        <charset val="204"/>
      </rPr>
      <t xml:space="preserve">50 тис, </t>
    </r>
    <r>
      <rPr>
        <i/>
        <sz val="12"/>
        <color theme="1"/>
        <rFont val="Times New Roman"/>
        <family val="1"/>
        <charset val="204"/>
      </rPr>
      <t>обслуг прогр,лігазакон-52тис,архів-40тис,охорона-50тис,сервер-40тис,повірка лічильн-15тис,газмережі-15тис,телеф-40тис,обслуг елмереж -65тис,пожежна-30тис,охо приміщ-430тис, обслуг-облад ЦНАП-200тис, програма АСКОД -100 тис)</t>
    </r>
  </si>
  <si>
    <t>( дотація - водоканал - 3 500,0 тис, резерв на КП Пасажирські перевезення- 3 500,0 тис)</t>
  </si>
  <si>
    <t>(сувенірка, рамки, квіти для соц.відділу 400,0 тис., резерв - 100,0 тис.)</t>
  </si>
  <si>
    <r>
      <t xml:space="preserve">Програма підтримки та розвитку Будинку культури </t>
    </r>
    <r>
      <rPr>
        <i/>
        <sz val="12"/>
        <color theme="3" tint="0.39997558519241921"/>
        <rFont val="Times New Roman"/>
        <family val="1"/>
        <charset val="204"/>
      </rPr>
      <t/>
    </r>
  </si>
  <si>
    <t>зп (з врахуванням змін штату +10 чол)</t>
  </si>
  <si>
    <t>придбання авто 1 од.  - 435 тис., придбання дизильного генератора - 420 тис., придбання комп.тех (1 принтер- 15,0 тис., 3 моноблоки - 30,0 тис (3*15,0))</t>
  </si>
  <si>
    <t xml:space="preserve">Програма енергозбереження(LED)-1650 тис,заміна освітл (прибуд. територія - 350 тис  </t>
  </si>
  <si>
    <r>
      <t>Програми (благоустрій -</t>
    </r>
    <r>
      <rPr>
        <i/>
        <sz val="12"/>
        <color theme="3" tint="0.39997558519241921"/>
        <rFont val="Times New Roman"/>
        <family val="1"/>
        <charset val="204"/>
      </rPr>
      <t xml:space="preserve">22 000 </t>
    </r>
    <r>
      <rPr>
        <i/>
        <sz val="12"/>
        <color rgb="FFFF0000"/>
        <rFont val="Times New Roman"/>
        <family val="1"/>
        <charset val="204"/>
      </rPr>
      <t xml:space="preserve">тис, захист тварин- </t>
    </r>
    <r>
      <rPr>
        <i/>
        <sz val="12"/>
        <color theme="4" tint="-0.249977111117893"/>
        <rFont val="Times New Roman"/>
        <family val="1"/>
        <charset val="204"/>
      </rPr>
      <t xml:space="preserve">200 </t>
    </r>
    <r>
      <rPr>
        <i/>
        <sz val="12"/>
        <color rgb="FFFF0000"/>
        <rFont val="Times New Roman"/>
        <family val="1"/>
        <charset val="204"/>
      </rPr>
      <t xml:space="preserve">тис, без барєрів- </t>
    </r>
    <r>
      <rPr>
        <i/>
        <sz val="12"/>
        <color theme="4" tint="-0.249977111117893"/>
        <rFont val="Times New Roman"/>
        <family val="1"/>
        <charset val="204"/>
      </rPr>
      <t>300</t>
    </r>
    <r>
      <rPr>
        <i/>
        <sz val="12"/>
        <color rgb="FFFF0000"/>
        <rFont val="Times New Roman"/>
        <family val="1"/>
        <charset val="204"/>
      </rPr>
      <t xml:space="preserve"> тис, безпечне місто- </t>
    </r>
    <r>
      <rPr>
        <i/>
        <sz val="12"/>
        <color theme="4" tint="-0.249977111117893"/>
        <rFont val="Times New Roman"/>
        <family val="1"/>
        <charset val="204"/>
      </rPr>
      <t xml:space="preserve">500 </t>
    </r>
    <r>
      <rPr>
        <i/>
        <sz val="12"/>
        <color rgb="FFFF0000"/>
        <rFont val="Times New Roman"/>
        <family val="1"/>
        <charset val="204"/>
      </rPr>
      <t xml:space="preserve">тис, придбання сміттєвих баків для приватного сектору - </t>
    </r>
    <r>
      <rPr>
        <i/>
        <sz val="12"/>
        <color theme="4" tint="-0.249977111117893"/>
        <rFont val="Times New Roman"/>
        <family val="1"/>
        <charset val="204"/>
      </rPr>
      <t>300</t>
    </r>
    <r>
      <rPr>
        <i/>
        <sz val="12"/>
        <color rgb="FFFF0000"/>
        <rFont val="Times New Roman"/>
        <family val="1"/>
        <charset val="204"/>
      </rPr>
      <t xml:space="preserve"> тис)</t>
    </r>
  </si>
  <si>
    <t>, топогеодез-150 тис)</t>
  </si>
  <si>
    <t>(нормат грош оцінка-150 тис, інвентаризація земелт-385 тис)</t>
  </si>
  <si>
    <t>( топогеодез-150 тис)</t>
  </si>
  <si>
    <t xml:space="preserve">Міська комплексна програма соціальної підтримки учасників АТО та членів їхніх сімей на 2018 рік,  </t>
  </si>
  <si>
    <t xml:space="preserve">Міська комплексна програма соціальної підтримки учасників АТО та членів їхніх сімей на 2018 рік-200 тис , програма по соц. роботі з сімями-280 тис </t>
  </si>
  <si>
    <t>56 тис - придбання по програмі соц підтр АТО, 84 тис - програма сім'ї та молоді</t>
  </si>
  <si>
    <t>заходи по вівдпочинку дітей програма сім'ї та молоді</t>
  </si>
  <si>
    <t>Програми ( Бюджет участі-720 тис, Громадські ініціативи - 150 тис)</t>
  </si>
  <si>
    <t>Програма регулювання та розвитку  земельних відносин</t>
  </si>
  <si>
    <t>Програма благоустрою та утримання територій міста Боярка на 2019 рік</t>
  </si>
  <si>
    <t>Програма призову молоді, підтримки заходів мобізізаційної підготовки та територіальної оборони на території міста Боярка на 2019 рік</t>
  </si>
  <si>
    <t>Програма "Інформаційна прозорість " на 2019 рік</t>
  </si>
  <si>
    <t>Програма розвитку фізичної культури та спорту на 2019 рік</t>
  </si>
  <si>
    <t>Програма профілактики правопорушень у місті Боярка на 2019 рік</t>
  </si>
  <si>
    <t>Програма регулювання містобудівної  діяльності на 2019 рік</t>
  </si>
  <si>
    <t>Програма сприяння ОСББ та підтримки будинків ОСББ та ЖКБ м. Боярка на 2018-2020</t>
  </si>
  <si>
    <t xml:space="preserve">придбання </t>
  </si>
  <si>
    <t>Здійснення заходів з землеустрою</t>
  </si>
  <si>
    <t>Будівництво інших об`єктів соціальної та виробничої інфраструктури комунальної власності</t>
  </si>
  <si>
    <t>Розроблення схем планування та забудови територій (містобудівної документації)</t>
  </si>
  <si>
    <t>Дослідження і розробки, окремі заходи розвитку по реалізації державних (регіональних) програм</t>
  </si>
  <si>
    <t>Капітальні трансферти підприємствам (установам, організаціям)</t>
  </si>
  <si>
    <t>Капітальне будівництво (придбання) інших об`єктів</t>
  </si>
  <si>
    <t>Програма регулювання та розвитку  земельних відносин на 2019 рік</t>
  </si>
  <si>
    <t>Природоохоронні заходи за рахунок цільових фондів</t>
  </si>
  <si>
    <t>Видатки за рахунок цільового фонду</t>
  </si>
  <si>
    <t>придбання основних засобів</t>
  </si>
  <si>
    <t>ДНЗ</t>
  </si>
  <si>
    <t xml:space="preserve">харчування </t>
  </si>
  <si>
    <t>БК</t>
  </si>
  <si>
    <t>придбання товарів матеріалів</t>
  </si>
  <si>
    <t>послуги</t>
  </si>
  <si>
    <r>
      <rPr>
        <b/>
        <i/>
        <sz val="12"/>
        <rFont val="Times New Roman"/>
        <family val="1"/>
        <charset val="204"/>
      </rPr>
      <t xml:space="preserve">Програма енергозбереження  2017-2020 роки </t>
    </r>
    <r>
      <rPr>
        <i/>
        <sz val="12"/>
        <rFont val="Times New Roman"/>
        <family val="1"/>
        <charset val="204"/>
      </rPr>
      <t xml:space="preserve">(LED)-1650 тис,заміна освітл (прибуд. територія - 350 тис  </t>
    </r>
  </si>
  <si>
    <t xml:space="preserve">Програма розвитку культури </t>
  </si>
  <si>
    <t>(нормат грош оцінка-150 тис, інвентаризація земель-385 тис)</t>
  </si>
  <si>
    <r>
      <t xml:space="preserve"> </t>
    </r>
    <r>
      <rPr>
        <b/>
        <i/>
        <sz val="12"/>
        <rFont val="Times New Roman"/>
        <family val="1"/>
        <charset val="204"/>
      </rPr>
      <t>Програма про соціальну роботу з сім'ями, дітьми та молоддю</t>
    </r>
  </si>
  <si>
    <t>Міська комплексна програма соціальної підтримки учасників АТО та членів їхніх сімей на 2018 рік - 56тис, 180 тис -  Програма про соціальну роботу з сім'ями, дітьми та молоддю</t>
  </si>
  <si>
    <r>
      <rPr>
        <b/>
        <i/>
        <sz val="12"/>
        <rFont val="Times New Roman"/>
        <family val="1"/>
        <charset val="204"/>
      </rPr>
      <t>Програм Турбота - 2 435,0  тис.</t>
    </r>
    <r>
      <rPr>
        <i/>
        <sz val="12"/>
        <rFont val="Times New Roman"/>
        <family val="1"/>
        <charset val="204"/>
      </rPr>
      <t xml:space="preserve">,  </t>
    </r>
    <r>
      <rPr>
        <b/>
        <i/>
        <sz val="12"/>
        <rFont val="Times New Roman"/>
        <family val="1"/>
        <charset val="204"/>
      </rPr>
      <t xml:space="preserve">міська АТО- 194,0 тис + 200 тис на оздор, </t>
    </r>
    <r>
      <rPr>
        <i/>
        <sz val="12"/>
        <rFont val="Times New Roman"/>
        <family val="1"/>
        <charset val="204"/>
      </rPr>
      <t xml:space="preserve"> АТО житло  - 2 000 тис,  Дніпровський круг- 1 000 тис) </t>
    </r>
  </si>
  <si>
    <r>
      <t>Програма енергозбереження  2017-2020 роки</t>
    </r>
    <r>
      <rPr>
        <i/>
        <sz val="12"/>
        <rFont val="Times New Roman"/>
        <family val="1"/>
        <charset val="204"/>
      </rPr>
      <t>(придбання лічильників для багатоповерхових будинків)- 4500 тис, геолого-економічна оцінка питних підземних вод по Боярка-Забір'я-1100 тис</t>
    </r>
  </si>
  <si>
    <t>Усього  по загальному фонду</t>
  </si>
  <si>
    <t>Усього  по спеціальному фонду</t>
  </si>
  <si>
    <t>Екологічна програма м. Боярка на 2019 рік</t>
  </si>
  <si>
    <t>Проект на 2019 рік</t>
  </si>
  <si>
    <t xml:space="preserve">Проект </t>
  </si>
  <si>
    <t xml:space="preserve">Додаток 3 </t>
  </si>
  <si>
    <t>до рішення сесії Боярської міської ради  " Про затвердження бюджету на 2019 рік"</t>
  </si>
  <si>
    <t>Начальник відділу  фінансів, економічного розвитку та торгівлі</t>
  </si>
  <si>
    <t>Н.І.Мусієнко</t>
  </si>
  <si>
    <t>ВСЬОГО ВИДАТКИ (ЗФ+СФ) 2019</t>
  </si>
  <si>
    <t>Розрахунок</t>
  </si>
  <si>
    <t>Видатки Боярської міської ради на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</si>
</sst>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 x14ac:knownFonts="1">
    <font>
      <sz val="10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14"/>
      <color theme="1"/>
      <name val="Arial Cyr"/>
      <charset val="204"/>
    </font>
    <font>
      <sz val="10"/>
      <color theme="1"/>
      <name val="Times New Roman Cyr"/>
      <charset val="204"/>
    </font>
    <font>
      <b/>
      <sz val="9"/>
      <color theme="1"/>
      <name val="Times New Roman Cyr"/>
      <charset val="204"/>
    </font>
    <font>
      <sz val="8"/>
      <color theme="1"/>
      <name val="Times New Roman Cyr"/>
      <charset val="204"/>
    </font>
    <font>
      <b/>
      <sz val="8"/>
      <color theme="1"/>
      <name val="Times New Roman Cyr"/>
      <charset val="204"/>
    </font>
    <font>
      <b/>
      <sz val="10"/>
      <color theme="1"/>
      <name val="Times New Roman Cyr"/>
      <charset val="204"/>
    </font>
    <font>
      <sz val="7"/>
      <color theme="1"/>
      <name val="Times New Roman Cyr"/>
      <charset val="204"/>
    </font>
    <font>
      <b/>
      <sz val="7"/>
      <color theme="1"/>
      <name val="Times New Roman Cyr"/>
      <charset val="204"/>
    </font>
    <font>
      <i/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 Cyr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0"/>
      <color theme="1"/>
      <name val="Times New Roman Cyr"/>
      <charset val="204"/>
    </font>
    <font>
      <b/>
      <i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rgb="FF00B05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b/>
      <sz val="12"/>
      <color theme="1"/>
      <name val="Times New Roman Cyr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Times New Roman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i/>
      <sz val="12"/>
      <color theme="1"/>
      <name val="Times New Roman Cyr"/>
      <charset val="204"/>
    </font>
    <font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3" tint="0.39997558519241921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2"/>
      <color theme="4" tint="-0.249977111117893"/>
      <name val="Times New Roman"/>
      <family val="1"/>
      <charset val="204"/>
    </font>
    <font>
      <b/>
      <i/>
      <sz val="12"/>
      <color theme="4" tint="-0.249977111117893"/>
      <name val="Times New Roman"/>
      <family val="1"/>
      <charset val="204"/>
    </font>
    <font>
      <b/>
      <i/>
      <sz val="12"/>
      <color theme="5" tint="-0.249977111117893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7"/>
      <name val="Times New Roman Cyr"/>
      <charset val="204"/>
    </font>
    <font>
      <b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4" xfId="0" applyBorder="1"/>
    <xf numFmtId="0" fontId="6" fillId="0" borderId="4" xfId="0" applyFont="1" applyBorder="1" applyAlignment="1">
      <alignment horizontal="center" vertical="top" wrapText="1"/>
    </xf>
    <xf numFmtId="0" fontId="0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3" fontId="20" fillId="0" borderId="10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3" fontId="23" fillId="0" borderId="4" xfId="0" applyNumberFormat="1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10" fillId="0" borderId="4" xfId="0" applyFont="1" applyBorder="1"/>
    <xf numFmtId="0" fontId="25" fillId="0" borderId="4" xfId="0" applyFont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26" fillId="0" borderId="0" xfId="0" applyFont="1"/>
    <xf numFmtId="0" fontId="27" fillId="0" borderId="4" xfId="0" applyFont="1" applyBorder="1" applyAlignment="1">
      <alignment wrapText="1"/>
    </xf>
    <xf numFmtId="0" fontId="27" fillId="0" borderId="0" xfId="0" applyFont="1"/>
    <xf numFmtId="3" fontId="0" fillId="0" borderId="0" xfId="0" applyNumberFormat="1" applyFont="1"/>
    <xf numFmtId="3" fontId="0" fillId="0" borderId="0" xfId="0" applyNumberFormat="1"/>
    <xf numFmtId="2" fontId="29" fillId="0" borderId="2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wrapText="1"/>
    </xf>
    <xf numFmtId="2" fontId="32" fillId="0" borderId="2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0" xfId="0" applyFont="1"/>
    <xf numFmtId="0" fontId="30" fillId="0" borderId="4" xfId="0" applyFont="1" applyFill="1" applyBorder="1" applyAlignment="1">
      <alignment wrapText="1"/>
    </xf>
    <xf numFmtId="2" fontId="29" fillId="0" borderId="4" xfId="0" applyNumberFormat="1" applyFont="1" applyBorder="1" applyAlignment="1">
      <alignment horizontal="center" vertical="center" wrapText="1"/>
    </xf>
    <xf numFmtId="0" fontId="30" fillId="0" borderId="4" xfId="0" applyFont="1" applyBorder="1"/>
    <xf numFmtId="0" fontId="35" fillId="0" borderId="4" xfId="0" applyFont="1" applyBorder="1" applyAlignment="1">
      <alignment wrapText="1"/>
    </xf>
    <xf numFmtId="2" fontId="36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0" fillId="0" borderId="0" xfId="0" applyFont="1"/>
    <xf numFmtId="0" fontId="35" fillId="0" borderId="0" xfId="0" applyFont="1"/>
    <xf numFmtId="0" fontId="29" fillId="0" borderId="4" xfId="0" applyFont="1" applyBorder="1" applyAlignment="1">
      <alignment horizontal="center" vertical="center"/>
    </xf>
    <xf numFmtId="3" fontId="32" fillId="0" borderId="2" xfId="0" applyNumberFormat="1" applyFont="1" applyBorder="1" applyAlignment="1">
      <alignment horizontal="center" vertical="center" wrapText="1"/>
    </xf>
    <xf numFmtId="3" fontId="32" fillId="0" borderId="4" xfId="0" applyNumberFormat="1" applyFont="1" applyBorder="1" applyAlignment="1">
      <alignment horizontal="center" vertical="center" wrapText="1"/>
    </xf>
    <xf numFmtId="0" fontId="38" fillId="0" borderId="0" xfId="0" applyFont="1"/>
    <xf numFmtId="3" fontId="34" fillId="0" borderId="0" xfId="0" applyNumberFormat="1" applyFont="1"/>
    <xf numFmtId="3" fontId="21" fillId="0" borderId="2" xfId="0" applyNumberFormat="1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0" fontId="40" fillId="0" borderId="4" xfId="0" applyFont="1" applyBorder="1" applyAlignment="1">
      <alignment wrapText="1"/>
    </xf>
    <xf numFmtId="0" fontId="32" fillId="0" borderId="0" xfId="0" applyFont="1"/>
    <xf numFmtId="0" fontId="40" fillId="0" borderId="4" xfId="0" applyFont="1" applyBorder="1"/>
    <xf numFmtId="3" fontId="32" fillId="0" borderId="0" xfId="0" applyNumberFormat="1" applyFont="1"/>
    <xf numFmtId="0" fontId="29" fillId="0" borderId="0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center" vertical="center" wrapText="1"/>
    </xf>
    <xf numFmtId="3" fontId="29" fillId="0" borderId="4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40" fillId="0" borderId="4" xfId="0" applyFont="1" applyBorder="1" applyAlignment="1">
      <alignment vertical="top" wrapText="1"/>
    </xf>
    <xf numFmtId="0" fontId="40" fillId="0" borderId="4" xfId="0" applyFont="1" applyBorder="1" applyAlignment="1">
      <alignment horizontal="left" vertical="top" wrapText="1"/>
    </xf>
    <xf numFmtId="0" fontId="40" fillId="0" borderId="4" xfId="0" applyFont="1" applyFill="1" applyBorder="1" applyAlignment="1">
      <alignment vertical="top" wrapText="1"/>
    </xf>
    <xf numFmtId="0" fontId="41" fillId="0" borderId="4" xfId="0" applyFont="1" applyBorder="1" applyAlignment="1">
      <alignment vertical="top" wrapText="1"/>
    </xf>
    <xf numFmtId="0" fontId="41" fillId="0" borderId="4" xfId="0" applyFont="1" applyBorder="1" applyAlignment="1">
      <alignment horizontal="left" vertical="top" wrapText="1"/>
    </xf>
    <xf numFmtId="0" fontId="40" fillId="0" borderId="4" xfId="0" applyFont="1" applyBorder="1" applyAlignment="1">
      <alignment vertical="top"/>
    </xf>
    <xf numFmtId="0" fontId="40" fillId="0" borderId="4" xfId="0" applyFont="1" applyBorder="1" applyAlignment="1">
      <alignment horizontal="left" vertical="top"/>
    </xf>
    <xf numFmtId="0" fontId="29" fillId="0" borderId="2" xfId="0" applyFont="1" applyBorder="1" applyAlignment="1">
      <alignment horizontal="center" vertical="center"/>
    </xf>
    <xf numFmtId="0" fontId="42" fillId="0" borderId="4" xfId="0" applyFont="1" applyBorder="1" applyAlignment="1">
      <alignment horizontal="left" vertical="top"/>
    </xf>
    <xf numFmtId="0" fontId="32" fillId="0" borderId="4" xfId="0" applyFont="1" applyBorder="1" applyAlignment="1">
      <alignment horizontal="left" vertical="top"/>
    </xf>
    <xf numFmtId="49" fontId="42" fillId="0" borderId="4" xfId="0" applyNumberFormat="1" applyFont="1" applyBorder="1" applyAlignment="1">
      <alignment horizontal="left" vertical="top" wrapText="1"/>
    </xf>
    <xf numFmtId="3" fontId="29" fillId="0" borderId="11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2" fillId="0" borderId="4" xfId="0" applyFont="1" applyBorder="1"/>
    <xf numFmtId="0" fontId="32" fillId="0" borderId="4" xfId="0" applyFont="1" applyBorder="1" applyAlignment="1">
      <alignment vertical="top"/>
    </xf>
    <xf numFmtId="0" fontId="41" fillId="0" borderId="4" xfId="0" applyFont="1" applyBorder="1" applyAlignment="1">
      <alignment horizontal="left" vertical="top"/>
    </xf>
    <xf numFmtId="49" fontId="32" fillId="0" borderId="4" xfId="0" applyNumberFormat="1" applyFont="1" applyBorder="1" applyAlignment="1">
      <alignment horizontal="left" vertical="top" wrapText="1"/>
    </xf>
    <xf numFmtId="49" fontId="32" fillId="0" borderId="4" xfId="0" applyNumberFormat="1" applyFont="1" applyBorder="1" applyAlignment="1">
      <alignment horizontal="left" vertical="top"/>
    </xf>
    <xf numFmtId="3" fontId="32" fillId="0" borderId="4" xfId="0" applyNumberFormat="1" applyFont="1" applyBorder="1" applyAlignment="1">
      <alignment horizontal="left" vertical="top"/>
    </xf>
    <xf numFmtId="0" fontId="21" fillId="0" borderId="4" xfId="0" applyFont="1" applyBorder="1" applyAlignment="1">
      <alignment horizontal="center" vertical="center"/>
    </xf>
    <xf numFmtId="3" fontId="44" fillId="0" borderId="0" xfId="0" applyNumberFormat="1" applyFont="1"/>
    <xf numFmtId="2" fontId="29" fillId="2" borderId="2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3" fontId="32" fillId="2" borderId="0" xfId="0" applyNumberFormat="1" applyFont="1" applyFill="1" applyAlignment="1">
      <alignment horizontal="center" vertical="center"/>
    </xf>
    <xf numFmtId="0" fontId="0" fillId="4" borderId="0" xfId="0" applyFill="1"/>
    <xf numFmtId="0" fontId="40" fillId="4" borderId="4" xfId="0" applyFont="1" applyFill="1" applyBorder="1" applyAlignment="1">
      <alignment horizontal="left" vertical="top"/>
    </xf>
    <xf numFmtId="0" fontId="41" fillId="5" borderId="4" xfId="0" applyFont="1" applyFill="1" applyBorder="1" applyAlignment="1">
      <alignment horizontal="left" vertical="top" wrapText="1"/>
    </xf>
    <xf numFmtId="4" fontId="29" fillId="0" borderId="2" xfId="0" applyNumberFormat="1" applyFont="1" applyBorder="1" applyAlignment="1">
      <alignment horizontal="center" vertical="center" wrapText="1"/>
    </xf>
    <xf numFmtId="4" fontId="32" fillId="0" borderId="2" xfId="0" applyNumberFormat="1" applyFont="1" applyBorder="1" applyAlignment="1">
      <alignment horizontal="center" vertical="center" wrapText="1"/>
    </xf>
    <xf numFmtId="4" fontId="32" fillId="0" borderId="4" xfId="0" applyNumberFormat="1" applyFont="1" applyBorder="1" applyAlignment="1">
      <alignment horizontal="center" vertical="center"/>
    </xf>
    <xf numFmtId="4" fontId="33" fillId="0" borderId="2" xfId="0" applyNumberFormat="1" applyFont="1" applyBorder="1" applyAlignment="1">
      <alignment horizontal="center" vertical="center"/>
    </xf>
    <xf numFmtId="4" fontId="33" fillId="2" borderId="2" xfId="0" applyNumberFormat="1" applyFont="1" applyFill="1" applyBorder="1" applyAlignment="1">
      <alignment horizontal="center" vertical="center"/>
    </xf>
    <xf numFmtId="4" fontId="29" fillId="0" borderId="4" xfId="0" applyNumberFormat="1" applyFont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center" vertical="center" wrapText="1"/>
    </xf>
    <xf numFmtId="4" fontId="32" fillId="0" borderId="2" xfId="0" applyNumberFormat="1" applyFont="1" applyBorder="1" applyAlignment="1">
      <alignment horizontal="center" vertical="center"/>
    </xf>
    <xf numFmtId="4" fontId="32" fillId="3" borderId="2" xfId="0" applyNumberFormat="1" applyFont="1" applyFill="1" applyBorder="1" applyAlignment="1">
      <alignment horizontal="center" vertical="center"/>
    </xf>
    <xf numFmtId="4" fontId="36" fillId="0" borderId="2" xfId="0" applyNumberFormat="1" applyFont="1" applyBorder="1" applyAlignment="1">
      <alignment horizontal="center" vertical="center" wrapText="1"/>
    </xf>
    <xf numFmtId="4" fontId="36" fillId="2" borderId="2" xfId="0" applyNumberFormat="1" applyFont="1" applyFill="1" applyBorder="1" applyAlignment="1">
      <alignment horizontal="center" vertical="center" wrapText="1"/>
    </xf>
    <xf numFmtId="4" fontId="29" fillId="5" borderId="2" xfId="0" applyNumberFormat="1" applyFont="1" applyFill="1" applyBorder="1" applyAlignment="1">
      <alignment horizontal="center" vertical="center" wrapText="1"/>
    </xf>
    <xf numFmtId="4" fontId="29" fillId="5" borderId="4" xfId="0" applyNumberFormat="1" applyFont="1" applyFill="1" applyBorder="1" applyAlignment="1">
      <alignment horizontal="center" vertical="center" wrapText="1"/>
    </xf>
    <xf numFmtId="4" fontId="36" fillId="5" borderId="2" xfId="0" applyNumberFormat="1" applyFont="1" applyFill="1" applyBorder="1" applyAlignment="1">
      <alignment horizontal="center" vertical="center" wrapText="1"/>
    </xf>
    <xf numFmtId="4" fontId="32" fillId="4" borderId="2" xfId="0" applyNumberFormat="1" applyFont="1" applyFill="1" applyBorder="1" applyAlignment="1">
      <alignment horizontal="center" vertical="center" wrapText="1"/>
    </xf>
    <xf numFmtId="4" fontId="32" fillId="4" borderId="4" xfId="0" applyNumberFormat="1" applyFont="1" applyFill="1" applyBorder="1" applyAlignment="1">
      <alignment horizontal="center" vertical="center"/>
    </xf>
    <xf numFmtId="4" fontId="33" fillId="4" borderId="2" xfId="0" applyNumberFormat="1" applyFont="1" applyFill="1" applyBorder="1" applyAlignment="1">
      <alignment horizontal="center" vertical="center"/>
    </xf>
    <xf numFmtId="4" fontId="32" fillId="2" borderId="2" xfId="0" applyNumberFormat="1" applyFont="1" applyFill="1" applyBorder="1" applyAlignment="1">
      <alignment horizontal="center" vertical="center"/>
    </xf>
    <xf numFmtId="4" fontId="29" fillId="0" borderId="4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 wrapText="1"/>
    </xf>
    <xf numFmtId="4" fontId="32" fillId="2" borderId="0" xfId="0" applyNumberFormat="1" applyFont="1" applyFill="1" applyAlignment="1">
      <alignment horizontal="center" vertical="center"/>
    </xf>
    <xf numFmtId="4" fontId="45" fillId="0" borderId="12" xfId="0" applyNumberFormat="1" applyFont="1" applyBorder="1" applyAlignment="1">
      <alignment horizontal="center"/>
    </xf>
    <xf numFmtId="3" fontId="48" fillId="0" borderId="2" xfId="0" applyNumberFormat="1" applyFont="1" applyBorder="1" applyAlignment="1">
      <alignment horizontal="center" vertical="center" wrapText="1"/>
    </xf>
    <xf numFmtId="3" fontId="48" fillId="0" borderId="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3" fontId="29" fillId="4" borderId="11" xfId="0" applyNumberFormat="1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4" fontId="29" fillId="4" borderId="2" xfId="0" applyNumberFormat="1" applyFont="1" applyFill="1" applyBorder="1" applyAlignment="1">
      <alignment horizontal="center" vertical="center" wrapText="1"/>
    </xf>
    <xf numFmtId="4" fontId="32" fillId="4" borderId="2" xfId="0" applyNumberFormat="1" applyFont="1" applyFill="1" applyBorder="1" applyAlignment="1">
      <alignment horizontal="center" vertical="center"/>
    </xf>
    <xf numFmtId="4" fontId="36" fillId="4" borderId="2" xfId="0" applyNumberFormat="1" applyFont="1" applyFill="1" applyBorder="1" applyAlignment="1">
      <alignment horizontal="center" vertical="center" wrapText="1"/>
    </xf>
    <xf numFmtId="4" fontId="29" fillId="4" borderId="2" xfId="0" applyNumberFormat="1" applyFont="1" applyFill="1" applyBorder="1" applyAlignment="1">
      <alignment horizontal="center" vertical="center"/>
    </xf>
    <xf numFmtId="4" fontId="32" fillId="4" borderId="0" xfId="0" applyNumberFormat="1" applyFont="1" applyFill="1" applyAlignment="1">
      <alignment horizontal="center" vertical="center"/>
    </xf>
    <xf numFmtId="4" fontId="21" fillId="4" borderId="2" xfId="0" applyNumberFormat="1" applyFont="1" applyFill="1" applyBorder="1" applyAlignment="1">
      <alignment horizontal="center" vertical="center" wrapText="1"/>
    </xf>
    <xf numFmtId="4" fontId="47" fillId="4" borderId="2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4" fontId="48" fillId="4" borderId="2" xfId="0" applyNumberFormat="1" applyFont="1" applyFill="1" applyBorder="1" applyAlignment="1">
      <alignment horizontal="center" vertical="center" wrapText="1"/>
    </xf>
    <xf numFmtId="4" fontId="45" fillId="4" borderId="12" xfId="0" applyNumberFormat="1" applyFont="1" applyFill="1" applyBorder="1" applyAlignment="1">
      <alignment horizontal="center"/>
    </xf>
    <xf numFmtId="0" fontId="40" fillId="4" borderId="4" xfId="0" applyFont="1" applyFill="1" applyBorder="1" applyAlignment="1">
      <alignment vertical="top" wrapText="1"/>
    </xf>
    <xf numFmtId="4" fontId="29" fillId="4" borderId="4" xfId="0" applyNumberFormat="1" applyFont="1" applyFill="1" applyBorder="1" applyAlignment="1">
      <alignment horizontal="center" vertical="center" wrapText="1"/>
    </xf>
    <xf numFmtId="0" fontId="32" fillId="4" borderId="4" xfId="0" applyFont="1" applyFill="1" applyBorder="1"/>
    <xf numFmtId="0" fontId="40" fillId="4" borderId="4" xfId="0" applyFont="1" applyFill="1" applyBorder="1" applyAlignment="1">
      <alignment wrapText="1"/>
    </xf>
    <xf numFmtId="0" fontId="40" fillId="4" borderId="4" xfId="0" applyFont="1" applyFill="1" applyBorder="1"/>
    <xf numFmtId="0" fontId="41" fillId="4" borderId="4" xfId="0" applyFont="1" applyFill="1" applyBorder="1" applyAlignment="1">
      <alignment horizontal="left" vertical="top" wrapText="1"/>
    </xf>
    <xf numFmtId="0" fontId="32" fillId="4" borderId="4" xfId="0" applyFont="1" applyFill="1" applyBorder="1" applyAlignment="1">
      <alignment horizontal="left" vertical="top"/>
    </xf>
    <xf numFmtId="0" fontId="41" fillId="4" borderId="4" xfId="0" applyFont="1" applyFill="1" applyBorder="1" applyAlignment="1">
      <alignment vertical="top" wrapText="1"/>
    </xf>
    <xf numFmtId="0" fontId="40" fillId="4" borderId="4" xfId="0" applyFont="1" applyFill="1" applyBorder="1" applyAlignment="1">
      <alignment vertical="top"/>
    </xf>
    <xf numFmtId="4" fontId="29" fillId="4" borderId="4" xfId="0" applyNumberFormat="1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/>
    </xf>
    <xf numFmtId="0" fontId="32" fillId="4" borderId="0" xfId="0" applyFont="1" applyFill="1"/>
    <xf numFmtId="4" fontId="21" fillId="4" borderId="4" xfId="0" applyNumberFormat="1" applyFont="1" applyFill="1" applyBorder="1" applyAlignment="1">
      <alignment horizontal="center" vertical="center" wrapText="1"/>
    </xf>
    <xf numFmtId="3" fontId="29" fillId="4" borderId="2" xfId="0" applyNumberFormat="1" applyFont="1" applyFill="1" applyBorder="1" applyAlignment="1">
      <alignment horizontal="center" vertical="center" wrapText="1"/>
    </xf>
    <xf numFmtId="3" fontId="29" fillId="4" borderId="4" xfId="0" applyNumberFormat="1" applyFont="1" applyFill="1" applyBorder="1" applyAlignment="1">
      <alignment horizontal="center" vertical="center" wrapText="1"/>
    </xf>
    <xf numFmtId="3" fontId="32" fillId="4" borderId="2" xfId="0" applyNumberFormat="1" applyFont="1" applyFill="1" applyBorder="1" applyAlignment="1">
      <alignment horizontal="center" vertical="center" wrapText="1"/>
    </xf>
    <xf numFmtId="3" fontId="32" fillId="4" borderId="4" xfId="0" applyNumberFormat="1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left" vertical="top" wrapText="1"/>
    </xf>
    <xf numFmtId="49" fontId="42" fillId="4" borderId="4" xfId="0" applyNumberFormat="1" applyFont="1" applyFill="1" applyBorder="1" applyAlignment="1">
      <alignment horizontal="left" vertical="top" wrapText="1"/>
    </xf>
    <xf numFmtId="49" fontId="32" fillId="4" borderId="4" xfId="0" applyNumberFormat="1" applyFont="1" applyFill="1" applyBorder="1" applyAlignment="1">
      <alignment horizontal="left" vertical="top" wrapText="1"/>
    </xf>
    <xf numFmtId="49" fontId="32" fillId="4" borderId="4" xfId="0" applyNumberFormat="1" applyFont="1" applyFill="1" applyBorder="1" applyAlignment="1">
      <alignment horizontal="left" vertical="top"/>
    </xf>
    <xf numFmtId="3" fontId="32" fillId="4" borderId="4" xfId="0" applyNumberFormat="1" applyFont="1" applyFill="1" applyBorder="1" applyAlignment="1">
      <alignment horizontal="left" vertical="top"/>
    </xf>
    <xf numFmtId="0" fontId="42" fillId="4" borderId="4" xfId="0" applyFont="1" applyFill="1" applyBorder="1" applyAlignment="1">
      <alignment horizontal="left" vertical="top"/>
    </xf>
    <xf numFmtId="3" fontId="48" fillId="4" borderId="2" xfId="0" applyNumberFormat="1" applyFont="1" applyFill="1" applyBorder="1" applyAlignment="1">
      <alignment horizontal="center" vertical="center" wrapText="1"/>
    </xf>
    <xf numFmtId="3" fontId="48" fillId="4" borderId="4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left" vertical="top" wrapText="1"/>
    </xf>
    <xf numFmtId="0" fontId="32" fillId="4" borderId="4" xfId="0" applyFont="1" applyFill="1" applyBorder="1" applyAlignment="1">
      <alignment vertical="top"/>
    </xf>
    <xf numFmtId="3" fontId="44" fillId="4" borderId="0" xfId="0" applyNumberFormat="1" applyFont="1" applyFill="1"/>
    <xf numFmtId="0" fontId="41" fillId="0" borderId="4" xfId="0" applyFont="1" applyBorder="1"/>
    <xf numFmtId="0" fontId="32" fillId="0" borderId="4" xfId="0" applyFont="1" applyBorder="1" applyAlignment="1">
      <alignment horizontal="center"/>
    </xf>
    <xf numFmtId="0" fontId="45" fillId="0" borderId="0" xfId="0" applyFont="1"/>
    <xf numFmtId="0" fontId="0" fillId="0" borderId="0" xfId="0" applyBorder="1"/>
    <xf numFmtId="0" fontId="20" fillId="0" borderId="0" xfId="0" applyFont="1" applyAlignment="1">
      <alignment horizontal="center" vertical="top" wrapText="1"/>
    </xf>
    <xf numFmtId="0" fontId="45" fillId="4" borderId="0" xfId="0" applyFont="1" applyFill="1"/>
    <xf numFmtId="0" fontId="0" fillId="4" borderId="0" xfId="0" applyFill="1" applyBorder="1"/>
    <xf numFmtId="0" fontId="9" fillId="4" borderId="0" xfId="0" applyFont="1" applyFill="1" applyBorder="1" applyAlignment="1">
      <alignment vertical="top" wrapText="1"/>
    </xf>
    <xf numFmtId="0" fontId="50" fillId="4" borderId="4" xfId="0" applyFont="1" applyFill="1" applyBorder="1" applyAlignment="1">
      <alignment wrapText="1"/>
    </xf>
    <xf numFmtId="4" fontId="33" fillId="4" borderId="2" xfId="0" applyNumberFormat="1" applyFont="1" applyFill="1" applyBorder="1" applyAlignment="1">
      <alignment horizontal="center" vertical="center" wrapText="1"/>
    </xf>
    <xf numFmtId="4" fontId="33" fillId="4" borderId="4" xfId="0" applyNumberFormat="1" applyFont="1" applyFill="1" applyBorder="1" applyAlignment="1">
      <alignment horizontal="center" vertical="center"/>
    </xf>
    <xf numFmtId="0" fontId="50" fillId="4" borderId="4" xfId="0" applyFont="1" applyFill="1" applyBorder="1" applyAlignment="1">
      <alignment horizontal="left" vertical="top" wrapText="1"/>
    </xf>
    <xf numFmtId="0" fontId="50" fillId="4" borderId="4" xfId="0" applyFont="1" applyFill="1" applyBorder="1" applyAlignment="1">
      <alignment vertical="top" wrapText="1"/>
    </xf>
    <xf numFmtId="0" fontId="33" fillId="4" borderId="4" xfId="0" applyFont="1" applyFill="1" applyBorder="1" applyAlignment="1">
      <alignment vertical="top"/>
    </xf>
    <xf numFmtId="4" fontId="36" fillId="4" borderId="4" xfId="0" applyNumberFormat="1" applyFont="1" applyFill="1" applyBorder="1" applyAlignment="1">
      <alignment horizontal="center" vertical="center" wrapText="1"/>
    </xf>
    <xf numFmtId="0" fontId="33" fillId="4" borderId="4" xfId="0" applyFont="1" applyFill="1" applyBorder="1"/>
    <xf numFmtId="0" fontId="50" fillId="4" borderId="4" xfId="0" applyFont="1" applyFill="1" applyBorder="1"/>
    <xf numFmtId="0" fontId="51" fillId="4" borderId="4" xfId="0" applyFont="1" applyFill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0" fontId="50" fillId="0" borderId="4" xfId="0" applyFont="1" applyBorder="1"/>
    <xf numFmtId="0" fontId="33" fillId="4" borderId="4" xfId="0" applyFont="1" applyFill="1" applyBorder="1" applyAlignment="1">
      <alignment horizontal="left" vertical="top"/>
    </xf>
    <xf numFmtId="0" fontId="50" fillId="4" borderId="4" xfId="0" applyFont="1" applyFill="1" applyBorder="1" applyAlignment="1">
      <alignment horizontal="left" vertical="top"/>
    </xf>
    <xf numFmtId="0" fontId="51" fillId="4" borderId="4" xfId="0" applyFont="1" applyFill="1" applyBorder="1" applyAlignment="1">
      <alignment horizontal="left" vertical="top"/>
    </xf>
    <xf numFmtId="0" fontId="50" fillId="4" borderId="4" xfId="0" applyFont="1" applyFill="1" applyBorder="1" applyAlignment="1">
      <alignment vertical="top"/>
    </xf>
    <xf numFmtId="0" fontId="52" fillId="0" borderId="4" xfId="0" applyFont="1" applyBorder="1"/>
    <xf numFmtId="4" fontId="36" fillId="4" borderId="4" xfId="0" applyNumberFormat="1" applyFont="1" applyFill="1" applyBorder="1" applyAlignment="1">
      <alignment horizontal="center" vertical="center"/>
    </xf>
    <xf numFmtId="4" fontId="36" fillId="4" borderId="2" xfId="0" applyNumberFormat="1" applyFont="1" applyFill="1" applyBorder="1" applyAlignment="1">
      <alignment horizontal="center" vertical="center"/>
    </xf>
    <xf numFmtId="3" fontId="36" fillId="4" borderId="2" xfId="0" applyNumberFormat="1" applyFont="1" applyFill="1" applyBorder="1" applyAlignment="1">
      <alignment horizontal="center" vertical="center" wrapText="1"/>
    </xf>
    <xf numFmtId="3" fontId="36" fillId="4" borderId="4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top" wrapText="1"/>
    </xf>
    <xf numFmtId="3" fontId="33" fillId="4" borderId="2" xfId="0" applyNumberFormat="1" applyFont="1" applyFill="1" applyBorder="1" applyAlignment="1">
      <alignment horizontal="center" vertical="center" wrapText="1"/>
    </xf>
    <xf numFmtId="3" fontId="33" fillId="4" borderId="4" xfId="0" applyNumberFormat="1" applyFont="1" applyFill="1" applyBorder="1" applyAlignment="1">
      <alignment horizontal="center" vertical="center" wrapText="1"/>
    </xf>
    <xf numFmtId="49" fontId="50" fillId="4" borderId="4" xfId="0" applyNumberFormat="1" applyFont="1" applyFill="1" applyBorder="1" applyAlignment="1">
      <alignment horizontal="left" vertical="top" wrapText="1"/>
    </xf>
    <xf numFmtId="49" fontId="51" fillId="4" borderId="4" xfId="0" applyNumberFormat="1" applyFont="1" applyFill="1" applyBorder="1" applyAlignment="1">
      <alignment horizontal="left" vertical="top" wrapText="1"/>
    </xf>
    <xf numFmtId="49" fontId="15" fillId="4" borderId="4" xfId="0" applyNumberFormat="1" applyFont="1" applyFill="1" applyBorder="1" applyAlignment="1">
      <alignment horizontal="left" vertical="top"/>
    </xf>
    <xf numFmtId="3" fontId="33" fillId="4" borderId="4" xfId="0" applyNumberFormat="1" applyFont="1" applyFill="1" applyBorder="1" applyAlignment="1">
      <alignment horizontal="left" vertical="top"/>
    </xf>
    <xf numFmtId="3" fontId="51" fillId="4" borderId="2" xfId="0" applyNumberFormat="1" applyFont="1" applyFill="1" applyBorder="1" applyAlignment="1">
      <alignment horizontal="center" vertical="center" wrapText="1"/>
    </xf>
    <xf numFmtId="3" fontId="51" fillId="4" borderId="4" xfId="0" applyNumberFormat="1" applyFont="1" applyFill="1" applyBorder="1" applyAlignment="1">
      <alignment horizontal="center" vertical="center" wrapText="1"/>
    </xf>
    <xf numFmtId="4" fontId="51" fillId="4" borderId="2" xfId="0" applyNumberFormat="1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left" vertical="top"/>
    </xf>
    <xf numFmtId="0" fontId="33" fillId="4" borderId="4" xfId="0" applyFont="1" applyFill="1" applyBorder="1" applyAlignment="1">
      <alignment horizontal="center" vertical="center"/>
    </xf>
    <xf numFmtId="3" fontId="33" fillId="4" borderId="4" xfId="0" applyNumberFormat="1" applyFont="1" applyFill="1" applyBorder="1"/>
    <xf numFmtId="0" fontId="33" fillId="4" borderId="13" xfId="0" applyFont="1" applyFill="1" applyBorder="1" applyAlignment="1">
      <alignment horizontal="center" vertical="center"/>
    </xf>
    <xf numFmtId="4" fontId="33" fillId="4" borderId="13" xfId="0" applyNumberFormat="1" applyFont="1" applyFill="1" applyBorder="1" applyAlignment="1">
      <alignment horizontal="center" vertical="center"/>
    </xf>
    <xf numFmtId="0" fontId="54" fillId="4" borderId="13" xfId="0" applyFont="1" applyFill="1" applyBorder="1" applyAlignment="1">
      <alignment vertical="top" wrapText="1"/>
    </xf>
    <xf numFmtId="0" fontId="54" fillId="4" borderId="4" xfId="0" applyFont="1" applyFill="1" applyBorder="1" applyAlignment="1">
      <alignment vertical="top" wrapText="1"/>
    </xf>
    <xf numFmtId="0" fontId="52" fillId="4" borderId="8" xfId="0" applyFont="1" applyFill="1" applyBorder="1"/>
    <xf numFmtId="0" fontId="52" fillId="4" borderId="15" xfId="0" applyFont="1" applyFill="1" applyBorder="1"/>
    <xf numFmtId="0" fontId="52" fillId="0" borderId="0" xfId="0" applyFont="1"/>
    <xf numFmtId="4" fontId="33" fillId="4" borderId="18" xfId="0" applyNumberFormat="1" applyFont="1" applyFill="1" applyBorder="1" applyAlignment="1">
      <alignment horizontal="center" vertical="center" wrapText="1"/>
    </xf>
    <xf numFmtId="4" fontId="33" fillId="4" borderId="18" xfId="0" applyNumberFormat="1" applyFont="1" applyFill="1" applyBorder="1" applyAlignment="1">
      <alignment horizontal="center" vertical="center"/>
    </xf>
    <xf numFmtId="0" fontId="51" fillId="4" borderId="13" xfId="0" applyFont="1" applyFill="1" applyBorder="1" applyAlignment="1">
      <alignment horizontal="left" vertical="top" wrapText="1"/>
    </xf>
    <xf numFmtId="4" fontId="36" fillId="4" borderId="11" xfId="0" applyNumberFormat="1" applyFont="1" applyFill="1" applyBorder="1" applyAlignment="1">
      <alignment horizontal="center" vertical="center" wrapText="1"/>
    </xf>
    <xf numFmtId="4" fontId="53" fillId="4" borderId="11" xfId="0" applyNumberFormat="1" applyFont="1" applyFill="1" applyBorder="1" applyAlignment="1">
      <alignment horizontal="center" vertical="center" wrapText="1"/>
    </xf>
    <xf numFmtId="0" fontId="50" fillId="4" borderId="10" xfId="0" applyFont="1" applyFill="1" applyBorder="1" applyAlignment="1">
      <alignment horizontal="left" vertical="top"/>
    </xf>
    <xf numFmtId="0" fontId="33" fillId="4" borderId="9" xfId="0" applyFont="1" applyFill="1" applyBorder="1" applyAlignment="1">
      <alignment horizontal="center" vertical="center"/>
    </xf>
    <xf numFmtId="0" fontId="33" fillId="4" borderId="17" xfId="0" applyFont="1" applyFill="1" applyBorder="1" applyAlignment="1">
      <alignment horizontal="center" vertical="center"/>
    </xf>
    <xf numFmtId="0" fontId="54" fillId="4" borderId="10" xfId="0" applyFont="1" applyFill="1" applyBorder="1" applyAlignment="1">
      <alignment vertical="top" wrapText="1"/>
    </xf>
    <xf numFmtId="4" fontId="55" fillId="4" borderId="1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4" fontId="36" fillId="4" borderId="8" xfId="0" applyNumberFormat="1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5" xfId="0" applyFont="1" applyFill="1" applyBorder="1"/>
    <xf numFmtId="0" fontId="21" fillId="4" borderId="11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3" fillId="0" borderId="4" xfId="0" quotePrefix="1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2" fontId="3" fillId="0" borderId="4" xfId="0" applyNumberFormat="1" applyFont="1" applyBorder="1" applyAlignment="1">
      <alignment horizontal="right" vertical="top" wrapText="1"/>
    </xf>
    <xf numFmtId="0" fontId="7" fillId="0" borderId="4" xfId="0" quotePrefix="1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2" fontId="7" fillId="0" borderId="4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4" xfId="0" quotePrefix="1" applyNumberFormat="1" applyFont="1" applyBorder="1" applyAlignment="1">
      <alignment horizontal="left" vertical="top" wrapText="1"/>
    </xf>
    <xf numFmtId="0" fontId="7" fillId="0" borderId="2" xfId="0" quotePrefix="1" applyNumberFormat="1" applyFont="1" applyBorder="1" applyAlignment="1">
      <alignment horizontal="left" vertical="top" wrapText="1"/>
    </xf>
    <xf numFmtId="0" fontId="7" fillId="0" borderId="3" xfId="0" quotePrefix="1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2" fontId="7" fillId="0" borderId="2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0" fontId="3" fillId="0" borderId="2" xfId="0" quotePrefix="1" applyNumberFormat="1" applyFont="1" applyBorder="1" applyAlignment="1">
      <alignment horizontal="left" vertical="top" wrapText="1"/>
    </xf>
    <xf numFmtId="0" fontId="3" fillId="0" borderId="3" xfId="0" quotePrefix="1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2" fontId="3" fillId="0" borderId="2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left" vertical="top" wrapText="1"/>
    </xf>
    <xf numFmtId="0" fontId="7" fillId="0" borderId="2" xfId="0" quotePrefix="1" applyFont="1" applyBorder="1" applyAlignment="1">
      <alignment horizontal="left" vertical="top" wrapText="1"/>
    </xf>
    <xf numFmtId="0" fontId="7" fillId="0" borderId="3" xfId="0" quotePrefix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left" vertical="top" wrapText="1"/>
    </xf>
    <xf numFmtId="0" fontId="31" fillId="0" borderId="4" xfId="0" applyFont="1" applyBorder="1" applyAlignment="1">
      <alignment vertical="top" wrapText="1"/>
    </xf>
    <xf numFmtId="0" fontId="39" fillId="0" borderId="4" xfId="0" applyFont="1" applyBorder="1" applyAlignment="1">
      <alignment horizontal="left" vertical="top" wrapText="1"/>
    </xf>
    <xf numFmtId="0" fontId="39" fillId="0" borderId="4" xfId="0" applyFont="1" applyBorder="1" applyAlignment="1">
      <alignment vertical="top" wrapText="1"/>
    </xf>
    <xf numFmtId="49" fontId="31" fillId="0" borderId="4" xfId="0" applyNumberFormat="1" applyFont="1" applyBorder="1" applyAlignment="1">
      <alignment horizontal="left" vertical="top" wrapText="1"/>
    </xf>
    <xf numFmtId="0" fontId="28" fillId="0" borderId="4" xfId="0" quotePrefix="1" applyNumberFormat="1" applyFont="1" applyBorder="1" applyAlignment="1">
      <alignment horizontal="left" vertical="top" wrapText="1"/>
    </xf>
    <xf numFmtId="0" fontId="28" fillId="0" borderId="4" xfId="0" applyNumberFormat="1" applyFont="1" applyBorder="1" applyAlignment="1">
      <alignment horizontal="left" vertical="top" wrapText="1"/>
    </xf>
    <xf numFmtId="0" fontId="28" fillId="0" borderId="4" xfId="0" applyFont="1" applyBorder="1" applyAlignment="1">
      <alignment vertical="top" wrapText="1"/>
    </xf>
    <xf numFmtId="0" fontId="31" fillId="0" borderId="4" xfId="0" quotePrefix="1" applyNumberFormat="1" applyFont="1" applyBorder="1" applyAlignment="1">
      <alignment horizontal="left" vertical="top" wrapText="1"/>
    </xf>
    <xf numFmtId="0" fontId="31" fillId="0" borderId="4" xfId="0" applyNumberFormat="1" applyFont="1" applyBorder="1" applyAlignment="1">
      <alignment horizontal="left" vertical="top" wrapText="1"/>
    </xf>
    <xf numFmtId="0" fontId="28" fillId="0" borderId="4" xfId="0" quotePrefix="1" applyFont="1" applyBorder="1" applyAlignment="1">
      <alignment horizontal="left" vertical="top" wrapText="1"/>
    </xf>
    <xf numFmtId="0" fontId="29" fillId="0" borderId="4" xfId="0" quotePrefix="1" applyFont="1" applyBorder="1" applyAlignment="1">
      <alignment horizontal="center" vertical="top" wrapText="1"/>
    </xf>
    <xf numFmtId="0" fontId="29" fillId="0" borderId="4" xfId="0" applyFont="1" applyBorder="1" applyAlignment="1">
      <alignment vertical="top" wrapText="1"/>
    </xf>
    <xf numFmtId="0" fontId="32" fillId="0" borderId="4" xfId="0" quotePrefix="1" applyNumberFormat="1" applyFont="1" applyBorder="1" applyAlignment="1">
      <alignment horizontal="center" vertical="top" wrapText="1"/>
    </xf>
    <xf numFmtId="0" fontId="32" fillId="0" borderId="4" xfId="0" applyFont="1" applyBorder="1" applyAlignment="1">
      <alignment vertical="top" wrapText="1"/>
    </xf>
    <xf numFmtId="0" fontId="29" fillId="0" borderId="0" xfId="0" applyFont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29" fillId="0" borderId="4" xfId="0" quotePrefix="1" applyNumberFormat="1" applyFont="1" applyBorder="1" applyAlignment="1">
      <alignment horizontal="center" vertical="top" wrapText="1"/>
    </xf>
    <xf numFmtId="0" fontId="32" fillId="0" borderId="4" xfId="0" applyNumberFormat="1" applyFont="1" applyBorder="1" applyAlignment="1">
      <alignment horizontal="center" vertical="top" wrapText="1"/>
    </xf>
    <xf numFmtId="0" fontId="29" fillId="0" borderId="4" xfId="0" applyNumberFormat="1" applyFont="1" applyBorder="1" applyAlignment="1">
      <alignment horizontal="center" vertical="top" wrapText="1"/>
    </xf>
    <xf numFmtId="0" fontId="21" fillId="0" borderId="4" xfId="0" applyFont="1" applyBorder="1" applyAlignment="1">
      <alignment vertical="top" wrapText="1"/>
    </xf>
    <xf numFmtId="0" fontId="29" fillId="0" borderId="2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49" fontId="32" fillId="0" borderId="4" xfId="0" applyNumberFormat="1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32" fillId="4" borderId="4" xfId="0" quotePrefix="1" applyNumberFormat="1" applyFont="1" applyFill="1" applyBorder="1" applyAlignment="1">
      <alignment horizontal="center" vertical="top" wrapText="1"/>
    </xf>
    <xf numFmtId="0" fontId="32" fillId="4" borderId="4" xfId="0" applyFont="1" applyFill="1" applyBorder="1" applyAlignment="1">
      <alignment vertical="top" wrapText="1"/>
    </xf>
    <xf numFmtId="0" fontId="29" fillId="5" borderId="4" xfId="0" quotePrefix="1" applyNumberFormat="1" applyFont="1" applyFill="1" applyBorder="1" applyAlignment="1">
      <alignment horizontal="center" vertical="top" wrapText="1"/>
    </xf>
    <xf numFmtId="0" fontId="29" fillId="5" borderId="4" xfId="0" applyFont="1" applyFill="1" applyBorder="1" applyAlignment="1">
      <alignment vertical="top" wrapText="1"/>
    </xf>
    <xf numFmtId="0" fontId="21" fillId="4" borderId="4" xfId="0" applyFont="1" applyFill="1" applyBorder="1" applyAlignment="1">
      <alignment horizontal="center" vertical="top" wrapText="1"/>
    </xf>
    <xf numFmtId="0" fontId="48" fillId="4" borderId="4" xfId="0" applyFont="1" applyFill="1" applyBorder="1" applyAlignment="1">
      <alignment vertical="top" wrapText="1"/>
    </xf>
    <xf numFmtId="0" fontId="32" fillId="4" borderId="4" xfId="0" applyFont="1" applyFill="1" applyBorder="1" applyAlignment="1">
      <alignment horizontal="center" vertical="top" wrapText="1"/>
    </xf>
    <xf numFmtId="49" fontId="32" fillId="4" borderId="4" xfId="0" applyNumberFormat="1" applyFont="1" applyFill="1" applyBorder="1" applyAlignment="1">
      <alignment horizontal="center" vertical="top" wrapText="1"/>
    </xf>
    <xf numFmtId="0" fontId="29" fillId="4" borderId="4" xfId="0" applyFont="1" applyFill="1" applyBorder="1" applyAlignment="1">
      <alignment horizontal="center" vertical="top" wrapText="1"/>
    </xf>
    <xf numFmtId="0" fontId="21" fillId="4" borderId="4" xfId="0" applyFont="1" applyFill="1" applyBorder="1" applyAlignment="1">
      <alignment vertical="top" wrapText="1"/>
    </xf>
    <xf numFmtId="0" fontId="29" fillId="4" borderId="2" xfId="0" applyFont="1" applyFill="1" applyBorder="1" applyAlignment="1">
      <alignment horizontal="center" vertical="top" wrapText="1"/>
    </xf>
    <xf numFmtId="0" fontId="29" fillId="4" borderId="1" xfId="0" applyFont="1" applyFill="1" applyBorder="1" applyAlignment="1">
      <alignment horizontal="center" vertical="top" wrapText="1"/>
    </xf>
    <xf numFmtId="0" fontId="29" fillId="4" borderId="3" xfId="0" applyFont="1" applyFill="1" applyBorder="1" applyAlignment="1">
      <alignment horizontal="center" vertical="top" wrapText="1"/>
    </xf>
    <xf numFmtId="0" fontId="32" fillId="4" borderId="4" xfId="0" applyNumberFormat="1" applyFont="1" applyFill="1" applyBorder="1" applyAlignment="1">
      <alignment horizontal="center" vertical="top" wrapText="1"/>
    </xf>
    <xf numFmtId="0" fontId="29" fillId="4" borderId="4" xfId="0" quotePrefix="1" applyNumberFormat="1" applyFont="1" applyFill="1" applyBorder="1" applyAlignment="1">
      <alignment horizontal="center" vertical="top" wrapText="1"/>
    </xf>
    <xf numFmtId="0" fontId="29" fillId="4" borderId="4" xfId="0" applyNumberFormat="1" applyFont="1" applyFill="1" applyBorder="1" applyAlignment="1">
      <alignment horizontal="center" vertical="top" wrapText="1"/>
    </xf>
    <xf numFmtId="0" fontId="29" fillId="4" borderId="4" xfId="0" applyFont="1" applyFill="1" applyBorder="1" applyAlignment="1">
      <alignment vertical="top" wrapText="1"/>
    </xf>
    <xf numFmtId="0" fontId="29" fillId="4" borderId="4" xfId="0" quotePrefix="1" applyFont="1" applyFill="1" applyBorder="1" applyAlignment="1">
      <alignment horizontal="center" vertical="top" wrapText="1"/>
    </xf>
    <xf numFmtId="0" fontId="29" fillId="4" borderId="5" xfId="0" applyFont="1" applyFill="1" applyBorder="1" applyAlignment="1">
      <alignment horizontal="center" vertical="top" wrapText="1"/>
    </xf>
    <xf numFmtId="0" fontId="48" fillId="0" borderId="4" xfId="0" applyFont="1" applyBorder="1" applyAlignment="1">
      <alignment vertical="top" wrapText="1"/>
    </xf>
    <xf numFmtId="0" fontId="36" fillId="4" borderId="7" xfId="0" applyFont="1" applyFill="1" applyBorder="1" applyAlignment="1">
      <alignment horizontal="center" vertical="top" wrapText="1"/>
    </xf>
    <xf numFmtId="0" fontId="36" fillId="4" borderId="8" xfId="0" applyFont="1" applyFill="1" applyBorder="1" applyAlignment="1">
      <alignment horizontal="center" vertical="top" wrapText="1"/>
    </xf>
    <xf numFmtId="0" fontId="36" fillId="4" borderId="15" xfId="0" applyFont="1" applyFill="1" applyBorder="1" applyAlignment="1">
      <alignment horizontal="center" vertical="top" wrapText="1"/>
    </xf>
    <xf numFmtId="0" fontId="49" fillId="4" borderId="7" xfId="0" applyFont="1" applyFill="1" applyBorder="1" applyAlignment="1">
      <alignment horizontal="center"/>
    </xf>
    <xf numFmtId="0" fontId="49" fillId="4" borderId="8" xfId="0" applyFont="1" applyFill="1" applyBorder="1" applyAlignment="1">
      <alignment horizontal="center"/>
    </xf>
    <xf numFmtId="0" fontId="49" fillId="4" borderId="15" xfId="0" applyFont="1" applyFill="1" applyBorder="1" applyAlignment="1">
      <alignment horizontal="center"/>
    </xf>
    <xf numFmtId="0" fontId="29" fillId="4" borderId="7" xfId="0" applyFont="1" applyFill="1" applyBorder="1" applyAlignment="1">
      <alignment horizontal="center" vertical="top" wrapText="1"/>
    </xf>
    <xf numFmtId="0" fontId="29" fillId="4" borderId="8" xfId="0" applyFont="1" applyFill="1" applyBorder="1" applyAlignment="1">
      <alignment horizontal="center" vertical="top" wrapText="1"/>
    </xf>
    <xf numFmtId="0" fontId="29" fillId="4" borderId="15" xfId="0" applyFont="1" applyFill="1" applyBorder="1" applyAlignment="1">
      <alignment horizontal="center" vertical="top" wrapText="1"/>
    </xf>
    <xf numFmtId="0" fontId="32" fillId="4" borderId="13" xfId="0" quotePrefix="1" applyNumberFormat="1" applyFont="1" applyFill="1" applyBorder="1" applyAlignment="1">
      <alignment horizontal="center" vertical="top" wrapText="1"/>
    </xf>
    <xf numFmtId="0" fontId="32" fillId="4" borderId="13" xfId="0" applyNumberFormat="1" applyFont="1" applyFill="1" applyBorder="1" applyAlignment="1">
      <alignment horizontal="center" vertical="top" wrapText="1"/>
    </xf>
    <xf numFmtId="0" fontId="15" fillId="4" borderId="13" xfId="0" applyFont="1" applyFill="1" applyBorder="1" applyAlignment="1">
      <alignment vertical="top" wrapText="1"/>
    </xf>
    <xf numFmtId="0" fontId="36" fillId="4" borderId="4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vertical="top" wrapText="1"/>
    </xf>
    <xf numFmtId="0" fontId="32" fillId="4" borderId="14" xfId="0" quotePrefix="1" applyNumberFormat="1" applyFont="1" applyFill="1" applyBorder="1" applyAlignment="1">
      <alignment horizontal="center" vertical="top" wrapText="1"/>
    </xf>
    <xf numFmtId="0" fontId="32" fillId="4" borderId="14" xfId="0" applyNumberFormat="1" applyFont="1" applyFill="1" applyBorder="1" applyAlignment="1">
      <alignment horizontal="center" vertical="top" wrapText="1"/>
    </xf>
    <xf numFmtId="0" fontId="51" fillId="4" borderId="13" xfId="0" applyFont="1" applyFill="1" applyBorder="1" applyAlignment="1">
      <alignment horizontal="left" vertical="top"/>
    </xf>
    <xf numFmtId="0" fontId="51" fillId="4" borderId="14" xfId="0" applyFont="1" applyFill="1" applyBorder="1" applyAlignment="1">
      <alignment horizontal="left" vertical="top"/>
    </xf>
    <xf numFmtId="0" fontId="51" fillId="4" borderId="5" xfId="0" applyFont="1" applyFill="1" applyBorder="1" applyAlignment="1">
      <alignment horizontal="left" vertical="top"/>
    </xf>
    <xf numFmtId="0" fontId="17" fillId="0" borderId="0" xfId="0" applyFont="1" applyBorder="1" applyAlignment="1">
      <alignment horizontal="center" wrapText="1"/>
    </xf>
    <xf numFmtId="0" fontId="33" fillId="4" borderId="4" xfId="0" applyFont="1" applyFill="1" applyBorder="1" applyAlignment="1">
      <alignment vertical="top" wrapText="1"/>
    </xf>
    <xf numFmtId="0" fontId="36" fillId="4" borderId="4" xfId="0" applyFont="1" applyFill="1" applyBorder="1" applyAlignment="1">
      <alignment vertical="top" wrapText="1"/>
    </xf>
    <xf numFmtId="49" fontId="29" fillId="4" borderId="4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51" fillId="4" borderId="4" xfId="0" applyFont="1" applyFill="1" applyBorder="1" applyAlignment="1">
      <alignment vertical="top" wrapText="1"/>
    </xf>
    <xf numFmtId="0" fontId="33" fillId="4" borderId="13" xfId="0" applyFont="1" applyFill="1" applyBorder="1" applyAlignment="1">
      <alignment vertical="top" wrapText="1"/>
    </xf>
    <xf numFmtId="0" fontId="56" fillId="0" borderId="0" xfId="0" applyFont="1" applyAlignment="1">
      <alignment horizontal="center" vertical="top" wrapText="1"/>
    </xf>
    <xf numFmtId="0" fontId="29" fillId="4" borderId="16" xfId="0" applyFont="1" applyFill="1" applyBorder="1" applyAlignment="1">
      <alignment horizontal="center" vertical="top" wrapText="1"/>
    </xf>
    <xf numFmtId="0" fontId="29" fillId="4" borderId="17" xfId="0" applyFont="1" applyFill="1" applyBorder="1" applyAlignment="1">
      <alignment horizontal="center" vertical="top" wrapText="1"/>
    </xf>
    <xf numFmtId="0" fontId="32" fillId="4" borderId="5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64"/>
  <sheetViews>
    <sheetView showGridLines="0" topLeftCell="A7" zoomScaleNormal="100" workbookViewId="0">
      <selection activeCell="F26" sqref="F26:G26"/>
    </sheetView>
  </sheetViews>
  <sheetFormatPr defaultRowHeight="12.75" x14ac:dyDescent="0.2"/>
  <cols>
    <col min="1" max="1" width="5.42578125" customWidth="1"/>
    <col min="2" max="2" width="7.7109375" customWidth="1"/>
    <col min="3" max="3" width="8.42578125" customWidth="1"/>
    <col min="4" max="4" width="40.28515625" customWidth="1"/>
    <col min="5" max="5" width="6.28515625" customWidth="1"/>
    <col min="6" max="6" width="9.42578125" customWidth="1"/>
    <col min="7" max="7" width="13.85546875" customWidth="1"/>
    <col min="8" max="8" width="23.5703125" customWidth="1"/>
  </cols>
  <sheetData>
    <row r="1" spans="1:8" ht="15" customHeight="1" x14ac:dyDescent="0.2">
      <c r="F1" s="1"/>
      <c r="G1" s="255"/>
      <c r="H1" s="255"/>
    </row>
    <row r="2" spans="1:8" ht="21.95" customHeight="1" x14ac:dyDescent="0.2">
      <c r="A2" s="256" t="s">
        <v>102</v>
      </c>
      <c r="B2" s="256"/>
      <c r="C2" s="256"/>
      <c r="D2" s="256"/>
      <c r="E2" s="256"/>
      <c r="F2" s="256"/>
      <c r="G2" s="256"/>
      <c r="H2" s="256"/>
    </row>
    <row r="3" spans="1:8" ht="21" customHeight="1" x14ac:dyDescent="0.2">
      <c r="A3" s="257" t="s">
        <v>0</v>
      </c>
      <c r="B3" s="257"/>
      <c r="C3" s="257" t="s">
        <v>1</v>
      </c>
      <c r="D3" s="257"/>
      <c r="E3" s="257"/>
      <c r="F3" s="258" t="s">
        <v>105</v>
      </c>
      <c r="G3" s="258"/>
      <c r="H3" s="3" t="s">
        <v>106</v>
      </c>
    </row>
    <row r="4" spans="1:8" ht="12" customHeight="1" x14ac:dyDescent="0.2">
      <c r="A4" s="259" t="s">
        <v>103</v>
      </c>
      <c r="B4" s="259"/>
      <c r="C4" s="259" t="s">
        <v>104</v>
      </c>
      <c r="D4" s="259"/>
      <c r="E4" s="259"/>
      <c r="F4" s="259">
        <v>3</v>
      </c>
      <c r="G4" s="259"/>
      <c r="H4" s="2"/>
    </row>
    <row r="5" spans="1:8" ht="30.95" customHeight="1" x14ac:dyDescent="0.2">
      <c r="A5" s="252" t="s">
        <v>2</v>
      </c>
      <c r="B5" s="252"/>
      <c r="C5" s="253" t="s">
        <v>3</v>
      </c>
      <c r="D5" s="253"/>
      <c r="E5" s="253"/>
      <c r="F5" s="254">
        <v>16264600</v>
      </c>
      <c r="G5" s="254"/>
      <c r="H5" s="2"/>
    </row>
    <row r="6" spans="1:8" ht="15" customHeight="1" x14ac:dyDescent="0.2">
      <c r="A6" s="249" t="s">
        <v>4</v>
      </c>
      <c r="B6" s="249"/>
      <c r="C6" s="250" t="s">
        <v>5</v>
      </c>
      <c r="D6" s="250"/>
      <c r="E6" s="250"/>
      <c r="F6" s="251">
        <v>11175000</v>
      </c>
      <c r="G6" s="251"/>
      <c r="H6" s="2"/>
    </row>
    <row r="7" spans="1:8" ht="15" customHeight="1" x14ac:dyDescent="0.2">
      <c r="A7" s="249" t="s">
        <v>6</v>
      </c>
      <c r="B7" s="249"/>
      <c r="C7" s="250" t="s">
        <v>7</v>
      </c>
      <c r="D7" s="250"/>
      <c r="E7" s="250"/>
      <c r="F7" s="251">
        <v>2458600</v>
      </c>
      <c r="G7" s="251"/>
      <c r="H7" s="2"/>
    </row>
    <row r="8" spans="1:8" ht="15" customHeight="1" x14ac:dyDescent="0.2">
      <c r="A8" s="249" t="s">
        <v>8</v>
      </c>
      <c r="B8" s="249"/>
      <c r="C8" s="250" t="s">
        <v>9</v>
      </c>
      <c r="D8" s="250"/>
      <c r="E8" s="250"/>
      <c r="F8" s="251">
        <v>710000</v>
      </c>
      <c r="G8" s="251"/>
      <c r="H8" s="2"/>
    </row>
    <row r="9" spans="1:8" ht="15" customHeight="1" x14ac:dyDescent="0.2">
      <c r="A9" s="249" t="s">
        <v>10</v>
      </c>
      <c r="B9" s="249"/>
      <c r="C9" s="250" t="s">
        <v>11</v>
      </c>
      <c r="D9" s="250"/>
      <c r="E9" s="250"/>
      <c r="F9" s="251">
        <v>820000</v>
      </c>
      <c r="G9" s="251"/>
      <c r="H9" s="2"/>
    </row>
    <row r="10" spans="1:8" ht="15" customHeight="1" x14ac:dyDescent="0.2">
      <c r="A10" s="249" t="s">
        <v>12</v>
      </c>
      <c r="B10" s="249"/>
      <c r="C10" s="250" t="s">
        <v>13</v>
      </c>
      <c r="D10" s="250"/>
      <c r="E10" s="250"/>
      <c r="F10" s="251">
        <v>50000</v>
      </c>
      <c r="G10" s="251"/>
      <c r="H10" s="2"/>
    </row>
    <row r="11" spans="1:8" ht="15" customHeight="1" x14ac:dyDescent="0.2">
      <c r="A11" s="249" t="s">
        <v>14</v>
      </c>
      <c r="B11" s="249"/>
      <c r="C11" s="250" t="s">
        <v>15</v>
      </c>
      <c r="D11" s="250"/>
      <c r="E11" s="250"/>
      <c r="F11" s="251">
        <v>20000</v>
      </c>
      <c r="G11" s="251"/>
      <c r="H11" s="2"/>
    </row>
    <row r="12" spans="1:8" ht="15" customHeight="1" x14ac:dyDescent="0.2">
      <c r="A12" s="249" t="s">
        <v>16</v>
      </c>
      <c r="B12" s="249"/>
      <c r="C12" s="250" t="s">
        <v>17</v>
      </c>
      <c r="D12" s="250"/>
      <c r="E12" s="250"/>
      <c r="F12" s="251">
        <v>250000</v>
      </c>
      <c r="G12" s="251"/>
      <c r="H12" s="2"/>
    </row>
    <row r="13" spans="1:8" ht="15" customHeight="1" x14ac:dyDescent="0.2">
      <c r="A13" s="249" t="s">
        <v>18</v>
      </c>
      <c r="B13" s="249"/>
      <c r="C13" s="250" t="s">
        <v>19</v>
      </c>
      <c r="D13" s="250"/>
      <c r="E13" s="250"/>
      <c r="F13" s="251">
        <v>610000</v>
      </c>
      <c r="G13" s="251"/>
      <c r="H13" s="2"/>
    </row>
    <row r="14" spans="1:8" ht="21" customHeight="1" x14ac:dyDescent="0.2">
      <c r="A14" s="249" t="s">
        <v>20</v>
      </c>
      <c r="B14" s="249"/>
      <c r="C14" s="250" t="s">
        <v>21</v>
      </c>
      <c r="D14" s="250"/>
      <c r="E14" s="250"/>
      <c r="F14" s="251">
        <v>30000</v>
      </c>
      <c r="G14" s="251"/>
      <c r="H14" s="2"/>
    </row>
    <row r="15" spans="1:8" ht="15" customHeight="1" x14ac:dyDescent="0.2">
      <c r="A15" s="249" t="s">
        <v>22</v>
      </c>
      <c r="B15" s="249"/>
      <c r="C15" s="250" t="s">
        <v>23</v>
      </c>
      <c r="D15" s="250"/>
      <c r="E15" s="250"/>
      <c r="F15" s="251">
        <v>10000</v>
      </c>
      <c r="G15" s="251"/>
      <c r="H15" s="2"/>
    </row>
    <row r="16" spans="1:8" ht="15" customHeight="1" x14ac:dyDescent="0.2">
      <c r="A16" s="249" t="s">
        <v>24</v>
      </c>
      <c r="B16" s="249"/>
      <c r="C16" s="250" t="s">
        <v>25</v>
      </c>
      <c r="D16" s="250"/>
      <c r="E16" s="250"/>
      <c r="F16" s="251">
        <v>131000</v>
      </c>
      <c r="G16" s="251"/>
      <c r="H16" s="2"/>
    </row>
    <row r="17" spans="1:8" ht="15" customHeight="1" x14ac:dyDescent="0.2">
      <c r="A17" s="252" t="s">
        <v>26</v>
      </c>
      <c r="B17" s="252"/>
      <c r="C17" s="253" t="s">
        <v>27</v>
      </c>
      <c r="D17" s="253"/>
      <c r="E17" s="253"/>
      <c r="F17" s="254">
        <v>1270129</v>
      </c>
      <c r="G17" s="254"/>
      <c r="H17" s="2"/>
    </row>
    <row r="18" spans="1:8" ht="15" customHeight="1" x14ac:dyDescent="0.2">
      <c r="A18" s="249" t="s">
        <v>8</v>
      </c>
      <c r="B18" s="249"/>
      <c r="C18" s="250" t="s">
        <v>9</v>
      </c>
      <c r="D18" s="250"/>
      <c r="E18" s="250"/>
      <c r="F18" s="251">
        <v>743229</v>
      </c>
      <c r="G18" s="251"/>
      <c r="H18" s="2"/>
    </row>
    <row r="19" spans="1:8" ht="15" customHeight="1" x14ac:dyDescent="0.2">
      <c r="A19" s="249" t="s">
        <v>10</v>
      </c>
      <c r="B19" s="249"/>
      <c r="C19" s="250" t="s">
        <v>11</v>
      </c>
      <c r="D19" s="250"/>
      <c r="E19" s="250"/>
      <c r="F19" s="251">
        <v>376900</v>
      </c>
      <c r="G19" s="251"/>
      <c r="H19" s="2"/>
    </row>
    <row r="20" spans="1:8" ht="21" customHeight="1" x14ac:dyDescent="0.2">
      <c r="A20" s="249" t="s">
        <v>20</v>
      </c>
      <c r="B20" s="249"/>
      <c r="C20" s="250" t="s">
        <v>21</v>
      </c>
      <c r="D20" s="250"/>
      <c r="E20" s="250"/>
      <c r="F20" s="251">
        <v>150000</v>
      </c>
      <c r="G20" s="251"/>
      <c r="H20" s="2"/>
    </row>
    <row r="21" spans="1:8" ht="15" customHeight="1" x14ac:dyDescent="0.2">
      <c r="A21" s="260" t="s">
        <v>28</v>
      </c>
      <c r="B21" s="260"/>
      <c r="C21" s="253" t="s">
        <v>29</v>
      </c>
      <c r="D21" s="253"/>
      <c r="E21" s="253"/>
      <c r="F21" s="254">
        <v>166000</v>
      </c>
      <c r="G21" s="254"/>
      <c r="H21" s="2"/>
    </row>
    <row r="22" spans="1:8" ht="15" customHeight="1" x14ac:dyDescent="0.2">
      <c r="A22" s="249" t="s">
        <v>8</v>
      </c>
      <c r="B22" s="249"/>
      <c r="C22" s="250" t="s">
        <v>9</v>
      </c>
      <c r="D22" s="250"/>
      <c r="E22" s="250"/>
      <c r="F22" s="251">
        <v>120000</v>
      </c>
      <c r="G22" s="251"/>
      <c r="H22" s="2"/>
    </row>
    <row r="23" spans="1:8" ht="21" customHeight="1" x14ac:dyDescent="0.2">
      <c r="A23" s="249" t="s">
        <v>20</v>
      </c>
      <c r="B23" s="249"/>
      <c r="C23" s="250" t="s">
        <v>21</v>
      </c>
      <c r="D23" s="250"/>
      <c r="E23" s="250"/>
      <c r="F23" s="251">
        <v>46000</v>
      </c>
      <c r="G23" s="251"/>
      <c r="H23" s="2"/>
    </row>
    <row r="24" spans="1:8" ht="30.95" customHeight="1" x14ac:dyDescent="0.2">
      <c r="A24" s="260" t="s">
        <v>30</v>
      </c>
      <c r="B24" s="260"/>
      <c r="C24" s="253" t="s">
        <v>31</v>
      </c>
      <c r="D24" s="253"/>
      <c r="E24" s="253"/>
      <c r="F24" s="254">
        <v>480000</v>
      </c>
      <c r="G24" s="254"/>
      <c r="H24" s="2"/>
    </row>
    <row r="25" spans="1:8" ht="21" customHeight="1" x14ac:dyDescent="0.2">
      <c r="A25" s="249" t="s">
        <v>20</v>
      </c>
      <c r="B25" s="249"/>
      <c r="C25" s="250" t="s">
        <v>21</v>
      </c>
      <c r="D25" s="250"/>
      <c r="E25" s="250"/>
      <c r="F25" s="251">
        <v>480000</v>
      </c>
      <c r="G25" s="251"/>
      <c r="H25" s="2"/>
    </row>
    <row r="26" spans="1:8" ht="15" customHeight="1" x14ac:dyDescent="0.2">
      <c r="A26" s="260" t="s">
        <v>32</v>
      </c>
      <c r="B26" s="260"/>
      <c r="C26" s="253" t="s">
        <v>33</v>
      </c>
      <c r="D26" s="253"/>
      <c r="E26" s="253"/>
      <c r="F26" s="254">
        <v>3654000</v>
      </c>
      <c r="G26" s="254"/>
      <c r="H26" s="2"/>
    </row>
    <row r="27" spans="1:8" ht="15" customHeight="1" x14ac:dyDescent="0.2">
      <c r="A27" s="249" t="s">
        <v>22</v>
      </c>
      <c r="B27" s="249"/>
      <c r="C27" s="250" t="s">
        <v>23</v>
      </c>
      <c r="D27" s="250"/>
      <c r="E27" s="250"/>
      <c r="F27" s="251">
        <v>3654000</v>
      </c>
      <c r="G27" s="251"/>
      <c r="H27" s="2"/>
    </row>
    <row r="28" spans="1:8" ht="15" customHeight="1" x14ac:dyDescent="0.2">
      <c r="A28" s="260" t="s">
        <v>34</v>
      </c>
      <c r="B28" s="260"/>
      <c r="C28" s="253" t="s">
        <v>35</v>
      </c>
      <c r="D28" s="253"/>
      <c r="E28" s="253"/>
      <c r="F28" s="254">
        <v>1090000</v>
      </c>
      <c r="G28" s="254"/>
      <c r="H28" s="2"/>
    </row>
    <row r="29" spans="1:8" ht="15" customHeight="1" x14ac:dyDescent="0.2">
      <c r="A29" s="249" t="s">
        <v>8</v>
      </c>
      <c r="B29" s="249"/>
      <c r="C29" s="250" t="s">
        <v>9</v>
      </c>
      <c r="D29" s="250"/>
      <c r="E29" s="250"/>
      <c r="F29" s="251">
        <v>115000</v>
      </c>
      <c r="G29" s="251"/>
      <c r="H29" s="2"/>
    </row>
    <row r="30" spans="1:8" ht="15" customHeight="1" x14ac:dyDescent="0.2">
      <c r="A30" s="249" t="s">
        <v>10</v>
      </c>
      <c r="B30" s="249"/>
      <c r="C30" s="250" t="s">
        <v>11</v>
      </c>
      <c r="D30" s="250"/>
      <c r="E30" s="250"/>
      <c r="F30" s="251">
        <v>150000</v>
      </c>
      <c r="G30" s="251"/>
      <c r="H30" s="2"/>
    </row>
    <row r="31" spans="1:8" ht="21" customHeight="1" x14ac:dyDescent="0.2">
      <c r="A31" s="249" t="s">
        <v>20</v>
      </c>
      <c r="B31" s="249"/>
      <c r="C31" s="250" t="s">
        <v>21</v>
      </c>
      <c r="D31" s="250"/>
      <c r="E31" s="250"/>
      <c r="F31" s="251">
        <v>825000</v>
      </c>
      <c r="G31" s="251"/>
      <c r="H31" s="2"/>
    </row>
    <row r="32" spans="1:8" ht="15" customHeight="1" x14ac:dyDescent="0.2">
      <c r="A32" s="260" t="s">
        <v>36</v>
      </c>
      <c r="B32" s="260"/>
      <c r="C32" s="253" t="s">
        <v>37</v>
      </c>
      <c r="D32" s="253"/>
      <c r="E32" s="253"/>
      <c r="F32" s="254">
        <v>3500000</v>
      </c>
      <c r="G32" s="254"/>
      <c r="H32" s="2"/>
    </row>
    <row r="33" spans="1:8" ht="15" customHeight="1" x14ac:dyDescent="0.2">
      <c r="A33" s="249" t="s">
        <v>16</v>
      </c>
      <c r="B33" s="249"/>
      <c r="C33" s="250" t="s">
        <v>17</v>
      </c>
      <c r="D33" s="250"/>
      <c r="E33" s="250"/>
      <c r="F33" s="251">
        <v>3500000</v>
      </c>
      <c r="G33" s="251"/>
      <c r="H33" s="2"/>
    </row>
    <row r="34" spans="1:8" ht="15" customHeight="1" x14ac:dyDescent="0.2">
      <c r="A34" s="260" t="s">
        <v>38</v>
      </c>
      <c r="B34" s="260"/>
      <c r="C34" s="253" t="s">
        <v>39</v>
      </c>
      <c r="D34" s="253"/>
      <c r="E34" s="253"/>
      <c r="F34" s="254">
        <v>350000</v>
      </c>
      <c r="G34" s="254"/>
      <c r="H34" s="2"/>
    </row>
    <row r="35" spans="1:8" ht="15" customHeight="1" x14ac:dyDescent="0.2">
      <c r="A35" s="249" t="s">
        <v>10</v>
      </c>
      <c r="B35" s="249"/>
      <c r="C35" s="250" t="s">
        <v>11</v>
      </c>
      <c r="D35" s="250"/>
      <c r="E35" s="250"/>
      <c r="F35" s="251">
        <v>350000</v>
      </c>
      <c r="G35" s="251"/>
      <c r="H35" s="2"/>
    </row>
    <row r="36" spans="1:8" ht="15" customHeight="1" x14ac:dyDescent="0.2">
      <c r="A36" s="260" t="s">
        <v>40</v>
      </c>
      <c r="B36" s="260"/>
      <c r="C36" s="253" t="s">
        <v>41</v>
      </c>
      <c r="D36" s="253"/>
      <c r="E36" s="253"/>
      <c r="F36" s="254">
        <v>180080</v>
      </c>
      <c r="G36" s="254"/>
      <c r="H36" s="2"/>
    </row>
    <row r="37" spans="1:8" ht="15" customHeight="1" x14ac:dyDescent="0.2">
      <c r="A37" s="249" t="s">
        <v>8</v>
      </c>
      <c r="B37" s="275"/>
      <c r="C37" s="250" t="s">
        <v>9</v>
      </c>
      <c r="D37" s="250"/>
      <c r="E37" s="250"/>
      <c r="F37" s="251">
        <v>50080</v>
      </c>
      <c r="G37" s="251"/>
      <c r="H37" s="2"/>
    </row>
    <row r="38" spans="1:8" ht="15" customHeight="1" x14ac:dyDescent="0.2">
      <c r="A38" s="249" t="s">
        <v>10</v>
      </c>
      <c r="B38" s="275"/>
      <c r="C38" s="250" t="s">
        <v>11</v>
      </c>
      <c r="D38" s="250"/>
      <c r="E38" s="250"/>
      <c r="F38" s="251">
        <v>130000</v>
      </c>
      <c r="G38" s="251"/>
      <c r="H38" s="2"/>
    </row>
    <row r="39" spans="1:8" ht="15" customHeight="1" x14ac:dyDescent="0.2">
      <c r="A39" s="252" t="s">
        <v>42</v>
      </c>
      <c r="B39" s="276"/>
      <c r="C39" s="253" t="s">
        <v>43</v>
      </c>
      <c r="D39" s="253"/>
      <c r="E39" s="253"/>
      <c r="F39" s="254">
        <v>3149940</v>
      </c>
      <c r="G39" s="254"/>
      <c r="H39" s="2"/>
    </row>
    <row r="40" spans="1:8" ht="21" customHeight="1" x14ac:dyDescent="0.2">
      <c r="A40" s="260" t="s">
        <v>44</v>
      </c>
      <c r="B40" s="277"/>
      <c r="C40" s="253" t="s">
        <v>45</v>
      </c>
      <c r="D40" s="253"/>
      <c r="E40" s="253"/>
      <c r="F40" s="254">
        <v>3149940</v>
      </c>
      <c r="G40" s="254"/>
      <c r="H40" s="2"/>
    </row>
    <row r="41" spans="1:8" ht="15" customHeight="1" x14ac:dyDescent="0.2">
      <c r="A41" s="249" t="s">
        <v>46</v>
      </c>
      <c r="B41" s="275"/>
      <c r="C41" s="250" t="s">
        <v>47</v>
      </c>
      <c r="D41" s="250"/>
      <c r="E41" s="250"/>
      <c r="F41" s="251">
        <v>3149940</v>
      </c>
      <c r="G41" s="251"/>
      <c r="H41" s="2"/>
    </row>
    <row r="42" spans="1:8" ht="15" customHeight="1" x14ac:dyDescent="0.2">
      <c r="A42" s="278" t="s">
        <v>48</v>
      </c>
      <c r="B42" s="279"/>
      <c r="C42" s="263" t="s">
        <v>49</v>
      </c>
      <c r="D42" s="264"/>
      <c r="E42" s="265"/>
      <c r="F42" s="266">
        <v>2301468</v>
      </c>
      <c r="G42" s="267"/>
      <c r="H42" s="2"/>
    </row>
    <row r="43" spans="1:8" ht="15" customHeight="1" x14ac:dyDescent="0.2">
      <c r="A43" s="261" t="s">
        <v>50</v>
      </c>
      <c r="B43" s="262"/>
      <c r="C43" s="263" t="s">
        <v>51</v>
      </c>
      <c r="D43" s="264"/>
      <c r="E43" s="265"/>
      <c r="F43" s="266">
        <v>2301468</v>
      </c>
      <c r="G43" s="267"/>
      <c r="H43" s="2"/>
    </row>
    <row r="44" spans="1:8" ht="15" customHeight="1" x14ac:dyDescent="0.2">
      <c r="A44" s="268" t="s">
        <v>4</v>
      </c>
      <c r="B44" s="269"/>
      <c r="C44" s="270" t="s">
        <v>5</v>
      </c>
      <c r="D44" s="271"/>
      <c r="E44" s="272"/>
      <c r="F44" s="273">
        <v>1387140</v>
      </c>
      <c r="G44" s="274"/>
      <c r="H44" s="2"/>
    </row>
    <row r="45" spans="1:8" ht="15" customHeight="1" x14ac:dyDescent="0.2">
      <c r="A45" s="268" t="s">
        <v>6</v>
      </c>
      <c r="B45" s="269"/>
      <c r="C45" s="270" t="s">
        <v>7</v>
      </c>
      <c r="D45" s="271"/>
      <c r="E45" s="272"/>
      <c r="F45" s="273">
        <v>306260</v>
      </c>
      <c r="G45" s="274"/>
      <c r="H45" s="2"/>
    </row>
    <row r="46" spans="1:8" ht="15" customHeight="1" x14ac:dyDescent="0.2">
      <c r="A46" s="268" t="s">
        <v>8</v>
      </c>
      <c r="B46" s="269"/>
      <c r="C46" s="270" t="s">
        <v>9</v>
      </c>
      <c r="D46" s="271"/>
      <c r="E46" s="272"/>
      <c r="F46" s="273">
        <v>35000</v>
      </c>
      <c r="G46" s="274"/>
      <c r="H46" s="2"/>
    </row>
    <row r="47" spans="1:8" ht="15" customHeight="1" x14ac:dyDescent="0.2">
      <c r="A47" s="268" t="s">
        <v>52</v>
      </c>
      <c r="B47" s="269"/>
      <c r="C47" s="270" t="s">
        <v>53</v>
      </c>
      <c r="D47" s="271"/>
      <c r="E47" s="272"/>
      <c r="F47" s="273">
        <v>5000</v>
      </c>
      <c r="G47" s="274"/>
      <c r="H47" s="2"/>
    </row>
    <row r="48" spans="1:8" ht="15" customHeight="1" x14ac:dyDescent="0.2">
      <c r="A48" s="268" t="s">
        <v>54</v>
      </c>
      <c r="B48" s="269"/>
      <c r="C48" s="270" t="s">
        <v>55</v>
      </c>
      <c r="D48" s="271"/>
      <c r="E48" s="272"/>
      <c r="F48" s="273">
        <v>184000</v>
      </c>
      <c r="G48" s="274"/>
      <c r="H48" s="2"/>
    </row>
    <row r="49" spans="1:8" ht="15" customHeight="1" x14ac:dyDescent="0.2">
      <c r="A49" s="268" t="s">
        <v>10</v>
      </c>
      <c r="B49" s="269"/>
      <c r="C49" s="270" t="s">
        <v>11</v>
      </c>
      <c r="D49" s="271"/>
      <c r="E49" s="272"/>
      <c r="F49" s="273">
        <v>136878</v>
      </c>
      <c r="G49" s="274"/>
      <c r="H49" s="2"/>
    </row>
    <row r="50" spans="1:8" ht="15" customHeight="1" x14ac:dyDescent="0.2">
      <c r="A50" s="268" t="s">
        <v>12</v>
      </c>
      <c r="B50" s="269"/>
      <c r="C50" s="270" t="s">
        <v>13</v>
      </c>
      <c r="D50" s="271"/>
      <c r="E50" s="272"/>
      <c r="F50" s="273">
        <v>3000</v>
      </c>
      <c r="G50" s="274"/>
      <c r="H50" s="2"/>
    </row>
    <row r="51" spans="1:8" ht="15" customHeight="1" x14ac:dyDescent="0.2">
      <c r="A51" s="268" t="s">
        <v>14</v>
      </c>
      <c r="B51" s="269"/>
      <c r="C51" s="270" t="s">
        <v>15</v>
      </c>
      <c r="D51" s="271"/>
      <c r="E51" s="272"/>
      <c r="F51" s="273">
        <v>6600</v>
      </c>
      <c r="G51" s="274"/>
      <c r="H51" s="2"/>
    </row>
    <row r="52" spans="1:8" ht="15" customHeight="1" x14ac:dyDescent="0.2">
      <c r="A52" s="268" t="s">
        <v>16</v>
      </c>
      <c r="B52" s="269"/>
      <c r="C52" s="270" t="s">
        <v>17</v>
      </c>
      <c r="D52" s="271"/>
      <c r="E52" s="272"/>
      <c r="F52" s="273">
        <v>36200</v>
      </c>
      <c r="G52" s="274"/>
      <c r="H52" s="2"/>
    </row>
    <row r="53" spans="1:8" ht="15" customHeight="1" x14ac:dyDescent="0.2">
      <c r="A53" s="268" t="s">
        <v>18</v>
      </c>
      <c r="B53" s="269"/>
      <c r="C53" s="270" t="s">
        <v>19</v>
      </c>
      <c r="D53" s="271"/>
      <c r="E53" s="272"/>
      <c r="F53" s="273">
        <v>199900</v>
      </c>
      <c r="G53" s="274"/>
      <c r="H53" s="2"/>
    </row>
    <row r="54" spans="1:8" ht="21" customHeight="1" x14ac:dyDescent="0.2">
      <c r="A54" s="268" t="s">
        <v>20</v>
      </c>
      <c r="B54" s="269"/>
      <c r="C54" s="270" t="s">
        <v>21</v>
      </c>
      <c r="D54" s="271"/>
      <c r="E54" s="272"/>
      <c r="F54" s="273">
        <v>1490</v>
      </c>
      <c r="G54" s="274"/>
      <c r="H54" s="2"/>
    </row>
    <row r="55" spans="1:8" ht="15" customHeight="1" x14ac:dyDescent="0.2">
      <c r="A55" s="278" t="s">
        <v>56</v>
      </c>
      <c r="B55" s="279"/>
      <c r="C55" s="263" t="s">
        <v>57</v>
      </c>
      <c r="D55" s="264"/>
      <c r="E55" s="265"/>
      <c r="F55" s="266">
        <v>8864755</v>
      </c>
      <c r="G55" s="267"/>
      <c r="H55" s="2"/>
    </row>
    <row r="56" spans="1:8" ht="15" customHeight="1" x14ac:dyDescent="0.2">
      <c r="A56" s="261" t="s">
        <v>50</v>
      </c>
      <c r="B56" s="262"/>
      <c r="C56" s="263" t="s">
        <v>51</v>
      </c>
      <c r="D56" s="264"/>
      <c r="E56" s="265"/>
      <c r="F56" s="266">
        <v>8864755</v>
      </c>
      <c r="G56" s="267"/>
      <c r="H56" s="2"/>
    </row>
    <row r="57" spans="1:8" ht="15" customHeight="1" x14ac:dyDescent="0.2">
      <c r="A57" s="268" t="s">
        <v>4</v>
      </c>
      <c r="B57" s="269"/>
      <c r="C57" s="270" t="s">
        <v>5</v>
      </c>
      <c r="D57" s="271"/>
      <c r="E57" s="272"/>
      <c r="F57" s="273">
        <v>5458400</v>
      </c>
      <c r="G57" s="274"/>
      <c r="H57" s="2"/>
    </row>
    <row r="58" spans="1:8" ht="15" customHeight="1" x14ac:dyDescent="0.2">
      <c r="A58" s="268" t="s">
        <v>6</v>
      </c>
      <c r="B58" s="269"/>
      <c r="C58" s="270" t="s">
        <v>7</v>
      </c>
      <c r="D58" s="271"/>
      <c r="E58" s="272"/>
      <c r="F58" s="273">
        <v>1222820</v>
      </c>
      <c r="G58" s="274"/>
      <c r="H58" s="2"/>
    </row>
    <row r="59" spans="1:8" ht="15" customHeight="1" x14ac:dyDescent="0.2">
      <c r="A59" s="268" t="s">
        <v>8</v>
      </c>
      <c r="B59" s="269"/>
      <c r="C59" s="270" t="s">
        <v>9</v>
      </c>
      <c r="D59" s="271"/>
      <c r="E59" s="272"/>
      <c r="F59" s="273">
        <v>55500</v>
      </c>
      <c r="G59" s="274"/>
      <c r="H59" s="2"/>
    </row>
    <row r="60" spans="1:8" ht="15" customHeight="1" x14ac:dyDescent="0.2">
      <c r="A60" s="268" t="s">
        <v>52</v>
      </c>
      <c r="B60" s="269"/>
      <c r="C60" s="270" t="s">
        <v>53</v>
      </c>
      <c r="D60" s="271"/>
      <c r="E60" s="272"/>
      <c r="F60" s="273">
        <v>10000</v>
      </c>
      <c r="G60" s="274"/>
      <c r="H60" s="2"/>
    </row>
    <row r="61" spans="1:8" ht="15" customHeight="1" x14ac:dyDescent="0.2">
      <c r="A61" s="268" t="s">
        <v>54</v>
      </c>
      <c r="B61" s="269"/>
      <c r="C61" s="270" t="s">
        <v>55</v>
      </c>
      <c r="D61" s="271"/>
      <c r="E61" s="272"/>
      <c r="F61" s="273">
        <v>750000</v>
      </c>
      <c r="G61" s="274"/>
      <c r="H61" s="2"/>
    </row>
    <row r="62" spans="1:8" ht="15" customHeight="1" x14ac:dyDescent="0.2">
      <c r="A62" s="268" t="s">
        <v>10</v>
      </c>
      <c r="B62" s="269"/>
      <c r="C62" s="270" t="s">
        <v>11</v>
      </c>
      <c r="D62" s="271"/>
      <c r="E62" s="272"/>
      <c r="F62" s="273">
        <v>292835</v>
      </c>
      <c r="G62" s="274"/>
      <c r="H62" s="2"/>
    </row>
    <row r="63" spans="1:8" ht="15" customHeight="1" x14ac:dyDescent="0.2">
      <c r="A63" s="268" t="s">
        <v>12</v>
      </c>
      <c r="B63" s="269"/>
      <c r="C63" s="270" t="s">
        <v>13</v>
      </c>
      <c r="D63" s="271"/>
      <c r="E63" s="272"/>
      <c r="F63" s="273">
        <v>5000</v>
      </c>
      <c r="G63" s="274"/>
      <c r="H63" s="2"/>
    </row>
    <row r="64" spans="1:8" ht="15" customHeight="1" x14ac:dyDescent="0.2">
      <c r="A64" s="268" t="s">
        <v>14</v>
      </c>
      <c r="B64" s="269"/>
      <c r="C64" s="270" t="s">
        <v>15</v>
      </c>
      <c r="D64" s="271"/>
      <c r="E64" s="272"/>
      <c r="F64" s="273">
        <v>80000</v>
      </c>
      <c r="G64" s="274"/>
      <c r="H64" s="2"/>
    </row>
    <row r="65" spans="1:8" ht="15" customHeight="1" x14ac:dyDescent="0.2">
      <c r="A65" s="268" t="s">
        <v>16</v>
      </c>
      <c r="B65" s="269"/>
      <c r="C65" s="270" t="s">
        <v>17</v>
      </c>
      <c r="D65" s="271"/>
      <c r="E65" s="272"/>
      <c r="F65" s="273">
        <v>240200</v>
      </c>
      <c r="G65" s="274"/>
      <c r="H65" s="2"/>
    </row>
    <row r="66" spans="1:8" ht="15" customHeight="1" x14ac:dyDescent="0.2">
      <c r="A66" s="268" t="s">
        <v>18</v>
      </c>
      <c r="B66" s="269"/>
      <c r="C66" s="270" t="s">
        <v>19</v>
      </c>
      <c r="D66" s="271"/>
      <c r="E66" s="272"/>
      <c r="F66" s="273">
        <v>750000</v>
      </c>
      <c r="G66" s="274"/>
      <c r="H66" s="2"/>
    </row>
    <row r="67" spans="1:8" ht="15" customHeight="1" x14ac:dyDescent="0.2">
      <c r="A67" s="252" t="s">
        <v>58</v>
      </c>
      <c r="B67" s="276"/>
      <c r="C67" s="253" t="s">
        <v>59</v>
      </c>
      <c r="D67" s="253"/>
      <c r="E67" s="253"/>
      <c r="F67" s="254">
        <v>20846450</v>
      </c>
      <c r="G67" s="254"/>
      <c r="H67" s="2"/>
    </row>
    <row r="68" spans="1:8" ht="21" customHeight="1" x14ac:dyDescent="0.2">
      <c r="A68" s="260" t="s">
        <v>44</v>
      </c>
      <c r="B68" s="277"/>
      <c r="C68" s="253" t="s">
        <v>45</v>
      </c>
      <c r="D68" s="253"/>
      <c r="E68" s="253"/>
      <c r="F68" s="254">
        <v>3510000</v>
      </c>
      <c r="G68" s="254"/>
      <c r="H68" s="2"/>
    </row>
    <row r="69" spans="1:8" ht="15" customHeight="1" x14ac:dyDescent="0.2">
      <c r="A69" s="249" t="s">
        <v>46</v>
      </c>
      <c r="B69" s="275"/>
      <c r="C69" s="250" t="s">
        <v>47</v>
      </c>
      <c r="D69" s="250"/>
      <c r="E69" s="250"/>
      <c r="F69" s="251">
        <v>3510000</v>
      </c>
      <c r="G69" s="251"/>
      <c r="H69" s="2"/>
    </row>
    <row r="70" spans="1:8" ht="15" customHeight="1" x14ac:dyDescent="0.2">
      <c r="A70" s="260" t="s">
        <v>36</v>
      </c>
      <c r="B70" s="277"/>
      <c r="C70" s="253" t="s">
        <v>37</v>
      </c>
      <c r="D70" s="253"/>
      <c r="E70" s="253"/>
      <c r="F70" s="254">
        <v>17336450</v>
      </c>
      <c r="G70" s="254"/>
      <c r="H70" s="2"/>
    </row>
    <row r="71" spans="1:8" ht="15" customHeight="1" x14ac:dyDescent="0.2">
      <c r="A71" s="249" t="s">
        <v>46</v>
      </c>
      <c r="B71" s="275"/>
      <c r="C71" s="250" t="s">
        <v>47</v>
      </c>
      <c r="D71" s="250"/>
      <c r="E71" s="250"/>
      <c r="F71" s="251">
        <v>17336450</v>
      </c>
      <c r="G71" s="251"/>
      <c r="H71" s="2"/>
    </row>
    <row r="72" spans="1:8" ht="15" customHeight="1" x14ac:dyDescent="0.2">
      <c r="A72" s="252" t="s">
        <v>60</v>
      </c>
      <c r="B72" s="276"/>
      <c r="C72" s="253" t="s">
        <v>61</v>
      </c>
      <c r="D72" s="253"/>
      <c r="E72" s="253"/>
      <c r="F72" s="254">
        <v>5648199</v>
      </c>
      <c r="G72" s="254"/>
      <c r="H72" s="2"/>
    </row>
    <row r="73" spans="1:8" ht="15" customHeight="1" x14ac:dyDescent="0.2">
      <c r="A73" s="260" t="s">
        <v>50</v>
      </c>
      <c r="B73" s="277"/>
      <c r="C73" s="253" t="s">
        <v>51</v>
      </c>
      <c r="D73" s="253"/>
      <c r="E73" s="253"/>
      <c r="F73" s="254">
        <v>5648199</v>
      </c>
      <c r="G73" s="254"/>
      <c r="H73" s="2"/>
    </row>
    <row r="74" spans="1:8" ht="15" customHeight="1" x14ac:dyDescent="0.2">
      <c r="A74" s="249" t="s">
        <v>4</v>
      </c>
      <c r="B74" s="275"/>
      <c r="C74" s="250" t="s">
        <v>5</v>
      </c>
      <c r="D74" s="250"/>
      <c r="E74" s="250"/>
      <c r="F74" s="251">
        <v>3743400</v>
      </c>
      <c r="G74" s="251"/>
      <c r="H74" s="2"/>
    </row>
    <row r="75" spans="1:8" ht="15" customHeight="1" x14ac:dyDescent="0.2">
      <c r="A75" s="249" t="s">
        <v>6</v>
      </c>
      <c r="B75" s="275"/>
      <c r="C75" s="250" t="s">
        <v>7</v>
      </c>
      <c r="D75" s="250"/>
      <c r="E75" s="250"/>
      <c r="F75" s="251">
        <v>826770</v>
      </c>
      <c r="G75" s="251"/>
      <c r="H75" s="2"/>
    </row>
    <row r="76" spans="1:8" ht="15" customHeight="1" x14ac:dyDescent="0.2">
      <c r="A76" s="249" t="s">
        <v>8</v>
      </c>
      <c r="B76" s="275"/>
      <c r="C76" s="250" t="s">
        <v>9</v>
      </c>
      <c r="D76" s="250"/>
      <c r="E76" s="250"/>
      <c r="F76" s="251">
        <v>49900</v>
      </c>
      <c r="G76" s="251"/>
      <c r="H76" s="2"/>
    </row>
    <row r="77" spans="1:8" ht="15" customHeight="1" x14ac:dyDescent="0.2">
      <c r="A77" s="249" t="s">
        <v>52</v>
      </c>
      <c r="B77" s="275"/>
      <c r="C77" s="250" t="s">
        <v>53</v>
      </c>
      <c r="D77" s="250"/>
      <c r="E77" s="250"/>
      <c r="F77" s="251">
        <v>7000</v>
      </c>
      <c r="G77" s="251"/>
      <c r="H77" s="2"/>
    </row>
    <row r="78" spans="1:8" ht="15" customHeight="1" x14ac:dyDescent="0.2">
      <c r="A78" s="249" t="s">
        <v>54</v>
      </c>
      <c r="B78" s="275"/>
      <c r="C78" s="250" t="s">
        <v>55</v>
      </c>
      <c r="D78" s="250"/>
      <c r="E78" s="250"/>
      <c r="F78" s="251">
        <v>500000</v>
      </c>
      <c r="G78" s="251"/>
      <c r="H78" s="2"/>
    </row>
    <row r="79" spans="1:8" ht="15" customHeight="1" x14ac:dyDescent="0.2">
      <c r="A79" s="249" t="s">
        <v>10</v>
      </c>
      <c r="B79" s="275"/>
      <c r="C79" s="250" t="s">
        <v>11</v>
      </c>
      <c r="D79" s="250"/>
      <c r="E79" s="250"/>
      <c r="F79" s="251">
        <v>211129</v>
      </c>
      <c r="G79" s="251"/>
      <c r="H79" s="2"/>
    </row>
    <row r="80" spans="1:8" ht="15" customHeight="1" x14ac:dyDescent="0.2">
      <c r="A80" s="249" t="s">
        <v>12</v>
      </c>
      <c r="B80" s="275"/>
      <c r="C80" s="250" t="s">
        <v>13</v>
      </c>
      <c r="D80" s="250"/>
      <c r="E80" s="250"/>
      <c r="F80" s="251">
        <v>2000</v>
      </c>
      <c r="G80" s="251"/>
      <c r="H80" s="2"/>
    </row>
    <row r="81" spans="1:8" ht="15" customHeight="1" x14ac:dyDescent="0.2">
      <c r="A81" s="249" t="s">
        <v>14</v>
      </c>
      <c r="B81" s="275"/>
      <c r="C81" s="250" t="s">
        <v>15</v>
      </c>
      <c r="D81" s="250"/>
      <c r="E81" s="250"/>
      <c r="F81" s="251">
        <v>42000</v>
      </c>
      <c r="G81" s="251"/>
      <c r="H81" s="2"/>
    </row>
    <row r="82" spans="1:8" ht="15" customHeight="1" x14ac:dyDescent="0.2">
      <c r="A82" s="249" t="s">
        <v>16</v>
      </c>
      <c r="B82" s="275"/>
      <c r="C82" s="250" t="s">
        <v>17</v>
      </c>
      <c r="D82" s="250"/>
      <c r="E82" s="250"/>
      <c r="F82" s="251">
        <v>65000</v>
      </c>
      <c r="G82" s="251"/>
      <c r="H82" s="2"/>
    </row>
    <row r="83" spans="1:8" ht="15" customHeight="1" x14ac:dyDescent="0.2">
      <c r="A83" s="249" t="s">
        <v>18</v>
      </c>
      <c r="B83" s="275"/>
      <c r="C83" s="250" t="s">
        <v>19</v>
      </c>
      <c r="D83" s="250"/>
      <c r="E83" s="250"/>
      <c r="F83" s="251">
        <v>199900</v>
      </c>
      <c r="G83" s="251"/>
      <c r="H83" s="2"/>
    </row>
    <row r="84" spans="1:8" ht="21" customHeight="1" x14ac:dyDescent="0.2">
      <c r="A84" s="249" t="s">
        <v>20</v>
      </c>
      <c r="B84" s="275"/>
      <c r="C84" s="250" t="s">
        <v>21</v>
      </c>
      <c r="D84" s="250"/>
      <c r="E84" s="250"/>
      <c r="F84" s="251">
        <v>1100</v>
      </c>
      <c r="G84" s="251"/>
      <c r="H84" s="2"/>
    </row>
    <row r="85" spans="1:8" ht="15" customHeight="1" x14ac:dyDescent="0.2">
      <c r="A85" s="252" t="s">
        <v>62</v>
      </c>
      <c r="B85" s="276"/>
      <c r="C85" s="253" t="s">
        <v>63</v>
      </c>
      <c r="D85" s="253"/>
      <c r="E85" s="253"/>
      <c r="F85" s="254">
        <v>70760</v>
      </c>
      <c r="G85" s="254"/>
      <c r="H85" s="2"/>
    </row>
    <row r="86" spans="1:8" ht="21" customHeight="1" x14ac:dyDescent="0.2">
      <c r="A86" s="260" t="s">
        <v>44</v>
      </c>
      <c r="B86" s="277"/>
      <c r="C86" s="253" t="s">
        <v>45</v>
      </c>
      <c r="D86" s="253"/>
      <c r="E86" s="253"/>
      <c r="F86" s="254">
        <v>70760</v>
      </c>
      <c r="G86" s="254"/>
      <c r="H86" s="2"/>
    </row>
    <row r="87" spans="1:8" ht="15" customHeight="1" x14ac:dyDescent="0.2">
      <c r="A87" s="249" t="s">
        <v>46</v>
      </c>
      <c r="B87" s="275"/>
      <c r="C87" s="250" t="s">
        <v>47</v>
      </c>
      <c r="D87" s="250"/>
      <c r="E87" s="250"/>
      <c r="F87" s="251">
        <v>70760</v>
      </c>
      <c r="G87" s="251"/>
      <c r="H87" s="2"/>
    </row>
    <row r="88" spans="1:8" ht="15" customHeight="1" x14ac:dyDescent="0.2">
      <c r="A88" s="252" t="s">
        <v>64</v>
      </c>
      <c r="B88" s="276"/>
      <c r="C88" s="253" t="s">
        <v>65</v>
      </c>
      <c r="D88" s="253"/>
      <c r="E88" s="253"/>
      <c r="F88" s="254">
        <v>4716185</v>
      </c>
      <c r="G88" s="254"/>
      <c r="H88" s="2"/>
    </row>
    <row r="89" spans="1:8" ht="15" customHeight="1" x14ac:dyDescent="0.2">
      <c r="A89" s="260" t="s">
        <v>50</v>
      </c>
      <c r="B89" s="277"/>
      <c r="C89" s="253" t="s">
        <v>51</v>
      </c>
      <c r="D89" s="253"/>
      <c r="E89" s="253"/>
      <c r="F89" s="254">
        <v>4716185</v>
      </c>
      <c r="G89" s="254"/>
      <c r="H89" s="2"/>
    </row>
    <row r="90" spans="1:8" ht="15" customHeight="1" x14ac:dyDescent="0.2">
      <c r="A90" s="249" t="s">
        <v>4</v>
      </c>
      <c r="B90" s="275"/>
      <c r="C90" s="250" t="s">
        <v>5</v>
      </c>
      <c r="D90" s="250"/>
      <c r="E90" s="250"/>
      <c r="F90" s="251">
        <v>2476100</v>
      </c>
      <c r="G90" s="251"/>
      <c r="H90" s="2"/>
    </row>
    <row r="91" spans="1:8" ht="15" customHeight="1" x14ac:dyDescent="0.2">
      <c r="A91" s="249" t="s">
        <v>6</v>
      </c>
      <c r="B91" s="275"/>
      <c r="C91" s="250" t="s">
        <v>7</v>
      </c>
      <c r="D91" s="250"/>
      <c r="E91" s="250"/>
      <c r="F91" s="251">
        <v>544790</v>
      </c>
      <c r="G91" s="251"/>
      <c r="H91" s="2"/>
    </row>
    <row r="92" spans="1:8" ht="15" customHeight="1" x14ac:dyDescent="0.2">
      <c r="A92" s="249" t="s">
        <v>8</v>
      </c>
      <c r="B92" s="275"/>
      <c r="C92" s="250" t="s">
        <v>9</v>
      </c>
      <c r="D92" s="250"/>
      <c r="E92" s="250"/>
      <c r="F92" s="251">
        <v>35000</v>
      </c>
      <c r="G92" s="251"/>
      <c r="H92" s="2"/>
    </row>
    <row r="93" spans="1:8" ht="15" customHeight="1" x14ac:dyDescent="0.2">
      <c r="A93" s="249" t="s">
        <v>52</v>
      </c>
      <c r="B93" s="275"/>
      <c r="C93" s="250" t="s">
        <v>53</v>
      </c>
      <c r="D93" s="250"/>
      <c r="E93" s="250"/>
      <c r="F93" s="251">
        <v>5000</v>
      </c>
      <c r="G93" s="251"/>
      <c r="H93" s="2"/>
    </row>
    <row r="94" spans="1:8" ht="15" customHeight="1" x14ac:dyDescent="0.2">
      <c r="A94" s="249" t="s">
        <v>54</v>
      </c>
      <c r="B94" s="275"/>
      <c r="C94" s="250" t="s">
        <v>55</v>
      </c>
      <c r="D94" s="250"/>
      <c r="E94" s="250"/>
      <c r="F94" s="251">
        <v>350000</v>
      </c>
      <c r="G94" s="251"/>
      <c r="H94" s="2"/>
    </row>
    <row r="95" spans="1:8" ht="15" customHeight="1" x14ac:dyDescent="0.2">
      <c r="A95" s="249" t="s">
        <v>10</v>
      </c>
      <c r="B95" s="275"/>
      <c r="C95" s="250" t="s">
        <v>11</v>
      </c>
      <c r="D95" s="250"/>
      <c r="E95" s="250"/>
      <c r="F95" s="251">
        <v>832535</v>
      </c>
      <c r="G95" s="251"/>
      <c r="H95" s="2"/>
    </row>
    <row r="96" spans="1:8" ht="15" customHeight="1" x14ac:dyDescent="0.2">
      <c r="A96" s="249" t="s">
        <v>12</v>
      </c>
      <c r="B96" s="275"/>
      <c r="C96" s="250" t="s">
        <v>13</v>
      </c>
      <c r="D96" s="250"/>
      <c r="E96" s="250"/>
      <c r="F96" s="251">
        <v>6000</v>
      </c>
      <c r="G96" s="251"/>
      <c r="H96" s="2"/>
    </row>
    <row r="97" spans="1:8" ht="15" customHeight="1" x14ac:dyDescent="0.2">
      <c r="A97" s="249" t="s">
        <v>14</v>
      </c>
      <c r="B97" s="275"/>
      <c r="C97" s="250" t="s">
        <v>15</v>
      </c>
      <c r="D97" s="250"/>
      <c r="E97" s="250"/>
      <c r="F97" s="251">
        <v>41760</v>
      </c>
      <c r="G97" s="251"/>
      <c r="H97" s="2"/>
    </row>
    <row r="98" spans="1:8" ht="15" customHeight="1" x14ac:dyDescent="0.2">
      <c r="A98" s="249" t="s">
        <v>16</v>
      </c>
      <c r="B98" s="275"/>
      <c r="C98" s="250" t="s">
        <v>17</v>
      </c>
      <c r="D98" s="250"/>
      <c r="E98" s="250"/>
      <c r="F98" s="251">
        <v>60000</v>
      </c>
      <c r="G98" s="251"/>
      <c r="H98" s="2"/>
    </row>
    <row r="99" spans="1:8" ht="15" customHeight="1" x14ac:dyDescent="0.2">
      <c r="A99" s="249" t="s">
        <v>18</v>
      </c>
      <c r="B99" s="275"/>
      <c r="C99" s="250" t="s">
        <v>19</v>
      </c>
      <c r="D99" s="250"/>
      <c r="E99" s="250"/>
      <c r="F99" s="251">
        <v>360700</v>
      </c>
      <c r="G99" s="251"/>
      <c r="H99" s="2"/>
    </row>
    <row r="100" spans="1:8" ht="21" customHeight="1" x14ac:dyDescent="0.2">
      <c r="A100" s="249" t="s">
        <v>20</v>
      </c>
      <c r="B100" s="275"/>
      <c r="C100" s="250" t="s">
        <v>21</v>
      </c>
      <c r="D100" s="250"/>
      <c r="E100" s="250"/>
      <c r="F100" s="251">
        <v>4300</v>
      </c>
      <c r="G100" s="251"/>
      <c r="H100" s="2"/>
    </row>
    <row r="101" spans="1:8" ht="15" customHeight="1" x14ac:dyDescent="0.2">
      <c r="A101" s="252" t="s">
        <v>66</v>
      </c>
      <c r="B101" s="276"/>
      <c r="C101" s="253" t="s">
        <v>67</v>
      </c>
      <c r="D101" s="253"/>
      <c r="E101" s="253"/>
      <c r="F101" s="254">
        <v>1414033</v>
      </c>
      <c r="G101" s="254"/>
      <c r="H101" s="2"/>
    </row>
    <row r="102" spans="1:8" ht="15" customHeight="1" x14ac:dyDescent="0.2">
      <c r="A102" s="260" t="s">
        <v>68</v>
      </c>
      <c r="B102" s="277"/>
      <c r="C102" s="253" t="s">
        <v>69</v>
      </c>
      <c r="D102" s="253"/>
      <c r="E102" s="253"/>
      <c r="F102" s="254">
        <v>1414033</v>
      </c>
      <c r="G102" s="254"/>
      <c r="H102" s="2"/>
    </row>
    <row r="103" spans="1:8" ht="15" customHeight="1" x14ac:dyDescent="0.2">
      <c r="A103" s="249" t="s">
        <v>46</v>
      </c>
      <c r="B103" s="275"/>
      <c r="C103" s="250" t="s">
        <v>47</v>
      </c>
      <c r="D103" s="250"/>
      <c r="E103" s="250"/>
      <c r="F103" s="251">
        <v>1414033</v>
      </c>
      <c r="G103" s="251"/>
      <c r="H103" s="2"/>
    </row>
    <row r="104" spans="1:8" ht="15" customHeight="1" x14ac:dyDescent="0.2">
      <c r="A104" s="252" t="s">
        <v>70</v>
      </c>
      <c r="B104" s="276"/>
      <c r="C104" s="253" t="s">
        <v>71</v>
      </c>
      <c r="D104" s="253"/>
      <c r="E104" s="253"/>
      <c r="F104" s="254">
        <v>6613842</v>
      </c>
      <c r="G104" s="254"/>
      <c r="H104" s="2"/>
    </row>
    <row r="105" spans="1:8" ht="15" customHeight="1" x14ac:dyDescent="0.2">
      <c r="A105" s="260" t="s">
        <v>50</v>
      </c>
      <c r="B105" s="277"/>
      <c r="C105" s="253" t="s">
        <v>51</v>
      </c>
      <c r="D105" s="253"/>
      <c r="E105" s="253"/>
      <c r="F105" s="254">
        <v>6613842</v>
      </c>
      <c r="G105" s="254"/>
      <c r="H105" s="2"/>
    </row>
    <row r="106" spans="1:8" ht="15" customHeight="1" x14ac:dyDescent="0.2">
      <c r="A106" s="249" t="s">
        <v>4</v>
      </c>
      <c r="B106" s="275"/>
      <c r="C106" s="250" t="s">
        <v>5</v>
      </c>
      <c r="D106" s="250"/>
      <c r="E106" s="250"/>
      <c r="F106" s="251">
        <v>4217260</v>
      </c>
      <c r="G106" s="251"/>
      <c r="H106" s="2"/>
    </row>
    <row r="107" spans="1:8" ht="15" customHeight="1" x14ac:dyDescent="0.2">
      <c r="A107" s="249" t="s">
        <v>6</v>
      </c>
      <c r="B107" s="275"/>
      <c r="C107" s="250" t="s">
        <v>7</v>
      </c>
      <c r="D107" s="250"/>
      <c r="E107" s="250"/>
      <c r="F107" s="251">
        <v>931490</v>
      </c>
      <c r="G107" s="251"/>
      <c r="H107" s="2"/>
    </row>
    <row r="108" spans="1:8" ht="15" customHeight="1" x14ac:dyDescent="0.2">
      <c r="A108" s="249" t="s">
        <v>8</v>
      </c>
      <c r="B108" s="275"/>
      <c r="C108" s="250" t="s">
        <v>9</v>
      </c>
      <c r="D108" s="250"/>
      <c r="E108" s="250"/>
      <c r="F108" s="251">
        <v>68020</v>
      </c>
      <c r="G108" s="251"/>
      <c r="H108" s="2"/>
    </row>
    <row r="109" spans="1:8" ht="15" customHeight="1" x14ac:dyDescent="0.2">
      <c r="A109" s="249" t="s">
        <v>52</v>
      </c>
      <c r="B109" s="275"/>
      <c r="C109" s="250" t="s">
        <v>53</v>
      </c>
      <c r="D109" s="250"/>
      <c r="E109" s="250"/>
      <c r="F109" s="251">
        <v>5000</v>
      </c>
      <c r="G109" s="251"/>
      <c r="H109" s="2"/>
    </row>
    <row r="110" spans="1:8" ht="15" customHeight="1" x14ac:dyDescent="0.2">
      <c r="A110" s="249" t="s">
        <v>54</v>
      </c>
      <c r="B110" s="275"/>
      <c r="C110" s="250" t="s">
        <v>55</v>
      </c>
      <c r="D110" s="250"/>
      <c r="E110" s="250"/>
      <c r="F110" s="251">
        <v>540000</v>
      </c>
      <c r="G110" s="251"/>
      <c r="H110" s="2"/>
    </row>
    <row r="111" spans="1:8" ht="15" customHeight="1" x14ac:dyDescent="0.2">
      <c r="A111" s="249" t="s">
        <v>10</v>
      </c>
      <c r="B111" s="275"/>
      <c r="C111" s="250" t="s">
        <v>11</v>
      </c>
      <c r="D111" s="250"/>
      <c r="E111" s="250"/>
      <c r="F111" s="251">
        <v>237292</v>
      </c>
      <c r="G111" s="251"/>
      <c r="H111" s="2"/>
    </row>
    <row r="112" spans="1:8" ht="15" customHeight="1" x14ac:dyDescent="0.2">
      <c r="A112" s="249" t="s">
        <v>12</v>
      </c>
      <c r="B112" s="275"/>
      <c r="C112" s="250" t="s">
        <v>13</v>
      </c>
      <c r="D112" s="250"/>
      <c r="E112" s="250"/>
      <c r="F112" s="251">
        <v>6000</v>
      </c>
      <c r="G112" s="251"/>
      <c r="H112" s="2"/>
    </row>
    <row r="113" spans="1:8" ht="15" customHeight="1" x14ac:dyDescent="0.2">
      <c r="A113" s="249" t="s">
        <v>14</v>
      </c>
      <c r="B113" s="275"/>
      <c r="C113" s="250" t="s">
        <v>15</v>
      </c>
      <c r="D113" s="250"/>
      <c r="E113" s="250"/>
      <c r="F113" s="251">
        <v>64800</v>
      </c>
      <c r="G113" s="251"/>
      <c r="H113" s="2"/>
    </row>
    <row r="114" spans="1:8" ht="15" customHeight="1" x14ac:dyDescent="0.2">
      <c r="A114" s="249" t="s">
        <v>16</v>
      </c>
      <c r="B114" s="275"/>
      <c r="C114" s="250" t="s">
        <v>17</v>
      </c>
      <c r="D114" s="250"/>
      <c r="E114" s="250"/>
      <c r="F114" s="251">
        <v>96000</v>
      </c>
      <c r="G114" s="251"/>
      <c r="H114" s="2"/>
    </row>
    <row r="115" spans="1:8" ht="15" customHeight="1" x14ac:dyDescent="0.2">
      <c r="A115" s="249" t="s">
        <v>18</v>
      </c>
      <c r="B115" s="275"/>
      <c r="C115" s="250" t="s">
        <v>19</v>
      </c>
      <c r="D115" s="250"/>
      <c r="E115" s="250"/>
      <c r="F115" s="251">
        <v>445000</v>
      </c>
      <c r="G115" s="251"/>
      <c r="H115" s="2"/>
    </row>
    <row r="116" spans="1:8" ht="21" customHeight="1" x14ac:dyDescent="0.2">
      <c r="A116" s="249" t="s">
        <v>20</v>
      </c>
      <c r="B116" s="275"/>
      <c r="C116" s="250" t="s">
        <v>21</v>
      </c>
      <c r="D116" s="250"/>
      <c r="E116" s="250"/>
      <c r="F116" s="251">
        <v>2980</v>
      </c>
      <c r="G116" s="251"/>
      <c r="H116" s="2"/>
    </row>
    <row r="117" spans="1:8" ht="15" customHeight="1" x14ac:dyDescent="0.2">
      <c r="A117" s="252" t="s">
        <v>72</v>
      </c>
      <c r="B117" s="276"/>
      <c r="C117" s="253" t="s">
        <v>73</v>
      </c>
      <c r="D117" s="253"/>
      <c r="E117" s="253"/>
      <c r="F117" s="254">
        <v>7926872</v>
      </c>
      <c r="G117" s="254"/>
      <c r="H117" s="2"/>
    </row>
    <row r="118" spans="1:8" ht="15" customHeight="1" x14ac:dyDescent="0.2">
      <c r="A118" s="260" t="s">
        <v>50</v>
      </c>
      <c r="B118" s="277"/>
      <c r="C118" s="253" t="s">
        <v>51</v>
      </c>
      <c r="D118" s="253"/>
      <c r="E118" s="253"/>
      <c r="F118" s="254">
        <v>7926872</v>
      </c>
      <c r="G118" s="254"/>
      <c r="H118" s="2"/>
    </row>
    <row r="119" spans="1:8" ht="15" customHeight="1" x14ac:dyDescent="0.2">
      <c r="A119" s="249" t="s">
        <v>4</v>
      </c>
      <c r="B119" s="275"/>
      <c r="C119" s="250" t="s">
        <v>5</v>
      </c>
      <c r="D119" s="250"/>
      <c r="E119" s="250"/>
      <c r="F119" s="251">
        <v>4926000</v>
      </c>
      <c r="G119" s="251"/>
      <c r="H119" s="2"/>
    </row>
    <row r="120" spans="1:8" ht="15" customHeight="1" x14ac:dyDescent="0.2">
      <c r="A120" s="249" t="s">
        <v>6</v>
      </c>
      <c r="B120" s="275"/>
      <c r="C120" s="250" t="s">
        <v>7</v>
      </c>
      <c r="D120" s="250"/>
      <c r="E120" s="250"/>
      <c r="F120" s="251">
        <v>1083780</v>
      </c>
      <c r="G120" s="251"/>
      <c r="H120" s="2"/>
    </row>
    <row r="121" spans="1:8" ht="15" customHeight="1" x14ac:dyDescent="0.2">
      <c r="A121" s="249" t="s">
        <v>8</v>
      </c>
      <c r="B121" s="275"/>
      <c r="C121" s="250" t="s">
        <v>9</v>
      </c>
      <c r="D121" s="250"/>
      <c r="E121" s="250"/>
      <c r="F121" s="251">
        <v>105000</v>
      </c>
      <c r="G121" s="251"/>
      <c r="H121" s="2"/>
    </row>
    <row r="122" spans="1:8" ht="15" customHeight="1" x14ac:dyDescent="0.2">
      <c r="A122" s="249" t="s">
        <v>52</v>
      </c>
      <c r="B122" s="275"/>
      <c r="C122" s="250" t="s">
        <v>53</v>
      </c>
      <c r="D122" s="250"/>
      <c r="E122" s="250"/>
      <c r="F122" s="251">
        <v>5000</v>
      </c>
      <c r="G122" s="251"/>
      <c r="H122" s="2"/>
    </row>
    <row r="123" spans="1:8" ht="15" customHeight="1" x14ac:dyDescent="0.2">
      <c r="A123" s="249" t="s">
        <v>54</v>
      </c>
      <c r="B123" s="275"/>
      <c r="C123" s="250" t="s">
        <v>55</v>
      </c>
      <c r="D123" s="250"/>
      <c r="E123" s="250"/>
      <c r="F123" s="251">
        <v>600000</v>
      </c>
      <c r="G123" s="251"/>
      <c r="H123" s="2"/>
    </row>
    <row r="124" spans="1:8" ht="15" customHeight="1" x14ac:dyDescent="0.2">
      <c r="A124" s="249" t="s">
        <v>10</v>
      </c>
      <c r="B124" s="275"/>
      <c r="C124" s="250" t="s">
        <v>11</v>
      </c>
      <c r="D124" s="250"/>
      <c r="E124" s="250"/>
      <c r="F124" s="251">
        <v>212192</v>
      </c>
      <c r="G124" s="251"/>
      <c r="H124" s="2"/>
    </row>
    <row r="125" spans="1:8" ht="15" customHeight="1" x14ac:dyDescent="0.2">
      <c r="A125" s="249" t="s">
        <v>12</v>
      </c>
      <c r="B125" s="275"/>
      <c r="C125" s="250" t="s">
        <v>13</v>
      </c>
      <c r="D125" s="250"/>
      <c r="E125" s="250"/>
      <c r="F125" s="251">
        <v>5000</v>
      </c>
      <c r="G125" s="251"/>
      <c r="H125" s="2"/>
    </row>
    <row r="126" spans="1:8" ht="15" customHeight="1" x14ac:dyDescent="0.2">
      <c r="A126" s="249" t="s">
        <v>14</v>
      </c>
      <c r="B126" s="275"/>
      <c r="C126" s="250" t="s">
        <v>15</v>
      </c>
      <c r="D126" s="250"/>
      <c r="E126" s="250"/>
      <c r="F126" s="251">
        <v>40000</v>
      </c>
      <c r="G126" s="251"/>
      <c r="H126" s="2"/>
    </row>
    <row r="127" spans="1:8" ht="15" customHeight="1" x14ac:dyDescent="0.2">
      <c r="A127" s="249" t="s">
        <v>16</v>
      </c>
      <c r="B127" s="275"/>
      <c r="C127" s="250" t="s">
        <v>17</v>
      </c>
      <c r="D127" s="250"/>
      <c r="E127" s="250"/>
      <c r="F127" s="251">
        <v>199900</v>
      </c>
      <c r="G127" s="251"/>
      <c r="H127" s="2"/>
    </row>
    <row r="128" spans="1:8" ht="15" customHeight="1" x14ac:dyDescent="0.2">
      <c r="A128" s="249" t="s">
        <v>18</v>
      </c>
      <c r="B128" s="275"/>
      <c r="C128" s="250" t="s">
        <v>19</v>
      </c>
      <c r="D128" s="250"/>
      <c r="E128" s="250"/>
      <c r="F128" s="251">
        <v>750000</v>
      </c>
      <c r="G128" s="251"/>
      <c r="H128" s="2"/>
    </row>
    <row r="129" spans="1:8" ht="15" customHeight="1" x14ac:dyDescent="0.2">
      <c r="A129" s="252" t="s">
        <v>74</v>
      </c>
      <c r="B129" s="276"/>
      <c r="C129" s="253" t="s">
        <v>75</v>
      </c>
      <c r="D129" s="253"/>
      <c r="E129" s="253"/>
      <c r="F129" s="254">
        <v>2375500</v>
      </c>
      <c r="G129" s="254"/>
      <c r="H129" s="2"/>
    </row>
    <row r="130" spans="1:8" ht="21" customHeight="1" x14ac:dyDescent="0.2">
      <c r="A130" s="260" t="s">
        <v>76</v>
      </c>
      <c r="B130" s="277"/>
      <c r="C130" s="253" t="s">
        <v>77</v>
      </c>
      <c r="D130" s="253"/>
      <c r="E130" s="253"/>
      <c r="F130" s="254">
        <v>2375500</v>
      </c>
      <c r="G130" s="254"/>
      <c r="H130" s="2"/>
    </row>
    <row r="131" spans="1:8" ht="15" customHeight="1" x14ac:dyDescent="0.2">
      <c r="A131" s="249" t="s">
        <v>4</v>
      </c>
      <c r="B131" s="275"/>
      <c r="C131" s="250" t="s">
        <v>5</v>
      </c>
      <c r="D131" s="250"/>
      <c r="E131" s="250"/>
      <c r="F131" s="251">
        <v>1495000</v>
      </c>
      <c r="G131" s="251"/>
      <c r="H131" s="2"/>
    </row>
    <row r="132" spans="1:8" ht="15" customHeight="1" x14ac:dyDescent="0.2">
      <c r="A132" s="249" t="s">
        <v>6</v>
      </c>
      <c r="B132" s="275"/>
      <c r="C132" s="250" t="s">
        <v>7</v>
      </c>
      <c r="D132" s="250"/>
      <c r="E132" s="250"/>
      <c r="F132" s="251">
        <v>338920</v>
      </c>
      <c r="G132" s="251"/>
      <c r="H132" s="2"/>
    </row>
    <row r="133" spans="1:8" ht="15" customHeight="1" x14ac:dyDescent="0.2">
      <c r="A133" s="249" t="s">
        <v>8</v>
      </c>
      <c r="B133" s="275"/>
      <c r="C133" s="250" t="s">
        <v>9</v>
      </c>
      <c r="D133" s="250"/>
      <c r="E133" s="250"/>
      <c r="F133" s="251">
        <v>220000</v>
      </c>
      <c r="G133" s="251"/>
      <c r="H133" s="2"/>
    </row>
    <row r="134" spans="1:8" ht="15" customHeight="1" x14ac:dyDescent="0.2">
      <c r="A134" s="249" t="s">
        <v>10</v>
      </c>
      <c r="B134" s="275"/>
      <c r="C134" s="250" t="s">
        <v>11</v>
      </c>
      <c r="D134" s="250"/>
      <c r="E134" s="250"/>
      <c r="F134" s="251">
        <v>17020</v>
      </c>
      <c r="G134" s="251"/>
      <c r="H134" s="2"/>
    </row>
    <row r="135" spans="1:8" ht="15" customHeight="1" x14ac:dyDescent="0.2">
      <c r="A135" s="249" t="s">
        <v>14</v>
      </c>
      <c r="B135" s="275"/>
      <c r="C135" s="250" t="s">
        <v>15</v>
      </c>
      <c r="D135" s="250"/>
      <c r="E135" s="250"/>
      <c r="F135" s="251">
        <v>2280</v>
      </c>
      <c r="G135" s="251"/>
      <c r="H135" s="2"/>
    </row>
    <row r="136" spans="1:8" ht="15" customHeight="1" x14ac:dyDescent="0.2">
      <c r="A136" s="249" t="s">
        <v>78</v>
      </c>
      <c r="B136" s="275"/>
      <c r="C136" s="250" t="s">
        <v>79</v>
      </c>
      <c r="D136" s="250"/>
      <c r="E136" s="250"/>
      <c r="F136" s="251">
        <v>219300</v>
      </c>
      <c r="G136" s="251"/>
      <c r="H136" s="2"/>
    </row>
    <row r="137" spans="1:8" ht="21" customHeight="1" x14ac:dyDescent="0.2">
      <c r="A137" s="249" t="s">
        <v>20</v>
      </c>
      <c r="B137" s="275"/>
      <c r="C137" s="250" t="s">
        <v>21</v>
      </c>
      <c r="D137" s="250"/>
      <c r="E137" s="250"/>
      <c r="F137" s="251">
        <v>82980</v>
      </c>
      <c r="G137" s="251"/>
      <c r="H137" s="2"/>
    </row>
    <row r="138" spans="1:8" ht="15" customHeight="1" x14ac:dyDescent="0.2">
      <c r="A138" s="252" t="s">
        <v>80</v>
      </c>
      <c r="B138" s="276"/>
      <c r="C138" s="253" t="s">
        <v>81</v>
      </c>
      <c r="D138" s="253"/>
      <c r="E138" s="253"/>
      <c r="F138" s="254">
        <v>4964005</v>
      </c>
      <c r="G138" s="254"/>
      <c r="H138" s="2"/>
    </row>
    <row r="139" spans="1:8" ht="15" customHeight="1" x14ac:dyDescent="0.2">
      <c r="A139" s="260" t="s">
        <v>50</v>
      </c>
      <c r="B139" s="277"/>
      <c r="C139" s="253" t="s">
        <v>51</v>
      </c>
      <c r="D139" s="253"/>
      <c r="E139" s="253"/>
      <c r="F139" s="254">
        <v>4964005</v>
      </c>
      <c r="G139" s="254"/>
      <c r="H139" s="2"/>
    </row>
    <row r="140" spans="1:8" ht="15" customHeight="1" x14ac:dyDescent="0.2">
      <c r="A140" s="249" t="s">
        <v>4</v>
      </c>
      <c r="B140" s="275"/>
      <c r="C140" s="250" t="s">
        <v>5</v>
      </c>
      <c r="D140" s="250"/>
      <c r="E140" s="250"/>
      <c r="F140" s="251">
        <v>2870800</v>
      </c>
      <c r="G140" s="251"/>
      <c r="H140" s="2"/>
    </row>
    <row r="141" spans="1:8" ht="15" customHeight="1" x14ac:dyDescent="0.2">
      <c r="A141" s="249" t="s">
        <v>6</v>
      </c>
      <c r="B141" s="275"/>
      <c r="C141" s="250" t="s">
        <v>7</v>
      </c>
      <c r="D141" s="250"/>
      <c r="E141" s="250"/>
      <c r="F141" s="251">
        <v>635330</v>
      </c>
      <c r="G141" s="251"/>
      <c r="H141" s="2"/>
    </row>
    <row r="142" spans="1:8" ht="15" customHeight="1" x14ac:dyDescent="0.2">
      <c r="A142" s="249" t="s">
        <v>8</v>
      </c>
      <c r="B142" s="275"/>
      <c r="C142" s="250" t="s">
        <v>9</v>
      </c>
      <c r="D142" s="250"/>
      <c r="E142" s="250"/>
      <c r="F142" s="251">
        <v>82000</v>
      </c>
      <c r="G142" s="251"/>
      <c r="H142" s="2"/>
    </row>
    <row r="143" spans="1:8" ht="15" customHeight="1" x14ac:dyDescent="0.2">
      <c r="A143" s="249" t="s">
        <v>52</v>
      </c>
      <c r="B143" s="275"/>
      <c r="C143" s="250" t="s">
        <v>53</v>
      </c>
      <c r="D143" s="250"/>
      <c r="E143" s="250"/>
      <c r="F143" s="251">
        <v>7000</v>
      </c>
      <c r="G143" s="251"/>
      <c r="H143" s="2"/>
    </row>
    <row r="144" spans="1:8" ht="15" customHeight="1" x14ac:dyDescent="0.2">
      <c r="A144" s="249" t="s">
        <v>54</v>
      </c>
      <c r="B144" s="275"/>
      <c r="C144" s="250" t="s">
        <v>55</v>
      </c>
      <c r="D144" s="250"/>
      <c r="E144" s="250"/>
      <c r="F144" s="251">
        <v>450000</v>
      </c>
      <c r="G144" s="251"/>
      <c r="H144" s="2"/>
    </row>
    <row r="145" spans="1:8" ht="15" customHeight="1" x14ac:dyDescent="0.2">
      <c r="A145" s="249" t="s">
        <v>10</v>
      </c>
      <c r="B145" s="275"/>
      <c r="C145" s="250" t="s">
        <v>11</v>
      </c>
      <c r="D145" s="250"/>
      <c r="E145" s="250"/>
      <c r="F145" s="251">
        <v>314875</v>
      </c>
      <c r="G145" s="251"/>
      <c r="H145" s="2"/>
    </row>
    <row r="146" spans="1:8" ht="15" customHeight="1" x14ac:dyDescent="0.2">
      <c r="A146" s="249" t="s">
        <v>12</v>
      </c>
      <c r="B146" s="275"/>
      <c r="C146" s="250" t="s">
        <v>13</v>
      </c>
      <c r="D146" s="250"/>
      <c r="E146" s="250"/>
      <c r="F146" s="251">
        <v>1000</v>
      </c>
      <c r="G146" s="251"/>
      <c r="H146" s="2"/>
    </row>
    <row r="147" spans="1:8" ht="15" customHeight="1" x14ac:dyDescent="0.2">
      <c r="A147" s="249" t="s">
        <v>14</v>
      </c>
      <c r="B147" s="275"/>
      <c r="C147" s="250" t="s">
        <v>15</v>
      </c>
      <c r="D147" s="250"/>
      <c r="E147" s="250"/>
      <c r="F147" s="251">
        <v>18000</v>
      </c>
      <c r="G147" s="251"/>
      <c r="H147" s="2"/>
    </row>
    <row r="148" spans="1:8" ht="15" customHeight="1" x14ac:dyDescent="0.2">
      <c r="A148" s="249" t="s">
        <v>16</v>
      </c>
      <c r="B148" s="275"/>
      <c r="C148" s="250" t="s">
        <v>17</v>
      </c>
      <c r="D148" s="250"/>
      <c r="E148" s="250"/>
      <c r="F148" s="251">
        <v>160000</v>
      </c>
      <c r="G148" s="251"/>
      <c r="H148" s="2"/>
    </row>
    <row r="149" spans="1:8" ht="15" customHeight="1" x14ac:dyDescent="0.2">
      <c r="A149" s="249" t="s">
        <v>18</v>
      </c>
      <c r="B149" s="275"/>
      <c r="C149" s="250" t="s">
        <v>19</v>
      </c>
      <c r="D149" s="250"/>
      <c r="E149" s="250"/>
      <c r="F149" s="251">
        <v>425000</v>
      </c>
      <c r="G149" s="251"/>
      <c r="H149" s="2"/>
    </row>
    <row r="150" spans="1:8" ht="15" customHeight="1" x14ac:dyDescent="0.2">
      <c r="A150" s="252" t="s">
        <v>82</v>
      </c>
      <c r="B150" s="276"/>
      <c r="C150" s="253" t="s">
        <v>83</v>
      </c>
      <c r="D150" s="253"/>
      <c r="E150" s="253"/>
      <c r="F150" s="254">
        <v>2491054</v>
      </c>
      <c r="G150" s="254"/>
      <c r="H150" s="2"/>
    </row>
    <row r="151" spans="1:8" ht="21" customHeight="1" x14ac:dyDescent="0.2">
      <c r="A151" s="260" t="s">
        <v>84</v>
      </c>
      <c r="B151" s="277"/>
      <c r="C151" s="253" t="s">
        <v>85</v>
      </c>
      <c r="D151" s="253"/>
      <c r="E151" s="253"/>
      <c r="F151" s="254">
        <v>2491054</v>
      </c>
      <c r="G151" s="254"/>
      <c r="H151" s="2"/>
    </row>
    <row r="152" spans="1:8" ht="15" customHeight="1" x14ac:dyDescent="0.2">
      <c r="A152" s="249" t="s">
        <v>46</v>
      </c>
      <c r="B152" s="275"/>
      <c r="C152" s="250" t="s">
        <v>47</v>
      </c>
      <c r="D152" s="250"/>
      <c r="E152" s="250"/>
      <c r="F152" s="251">
        <v>2491054</v>
      </c>
      <c r="G152" s="251"/>
      <c r="H152" s="2"/>
    </row>
    <row r="153" spans="1:8" ht="15" customHeight="1" x14ac:dyDescent="0.2">
      <c r="A153" s="252" t="s">
        <v>86</v>
      </c>
      <c r="B153" s="276"/>
      <c r="C153" s="253" t="s">
        <v>87</v>
      </c>
      <c r="D153" s="253"/>
      <c r="E153" s="253"/>
      <c r="F153" s="254">
        <v>1700000</v>
      </c>
      <c r="G153" s="254"/>
      <c r="H153" s="2"/>
    </row>
    <row r="154" spans="1:8" ht="15" customHeight="1" x14ac:dyDescent="0.2">
      <c r="A154" s="260" t="s">
        <v>88</v>
      </c>
      <c r="B154" s="277"/>
      <c r="C154" s="253" t="s">
        <v>89</v>
      </c>
      <c r="D154" s="253"/>
      <c r="E154" s="253"/>
      <c r="F154" s="254">
        <v>1700000</v>
      </c>
      <c r="G154" s="254"/>
      <c r="H154" s="2"/>
    </row>
    <row r="155" spans="1:8" ht="15" customHeight="1" x14ac:dyDescent="0.2">
      <c r="A155" s="249" t="s">
        <v>46</v>
      </c>
      <c r="B155" s="275"/>
      <c r="C155" s="250" t="s">
        <v>47</v>
      </c>
      <c r="D155" s="250"/>
      <c r="E155" s="250"/>
      <c r="F155" s="251">
        <v>1700000</v>
      </c>
      <c r="G155" s="251"/>
      <c r="H155" s="2"/>
    </row>
    <row r="156" spans="1:8" ht="15" customHeight="1" x14ac:dyDescent="0.2">
      <c r="A156" s="252" t="s">
        <v>90</v>
      </c>
      <c r="B156" s="276"/>
      <c r="C156" s="253" t="s">
        <v>91</v>
      </c>
      <c r="D156" s="253"/>
      <c r="E156" s="253"/>
      <c r="F156" s="254">
        <v>300000</v>
      </c>
      <c r="G156" s="254"/>
      <c r="H156" s="2"/>
    </row>
    <row r="157" spans="1:8" ht="15" customHeight="1" x14ac:dyDescent="0.2">
      <c r="A157" s="260" t="s">
        <v>92</v>
      </c>
      <c r="B157" s="277"/>
      <c r="C157" s="253" t="s">
        <v>93</v>
      </c>
      <c r="D157" s="253"/>
      <c r="E157" s="253"/>
      <c r="F157" s="254">
        <v>300000</v>
      </c>
      <c r="G157" s="254"/>
      <c r="H157" s="2"/>
    </row>
    <row r="158" spans="1:8" ht="15" customHeight="1" x14ac:dyDescent="0.2">
      <c r="A158" s="249" t="s">
        <v>46</v>
      </c>
      <c r="B158" s="275"/>
      <c r="C158" s="250" t="s">
        <v>47</v>
      </c>
      <c r="D158" s="250"/>
      <c r="E158" s="250"/>
      <c r="F158" s="251">
        <v>300000</v>
      </c>
      <c r="G158" s="251"/>
      <c r="H158" s="2"/>
    </row>
    <row r="159" spans="1:8" ht="15" customHeight="1" x14ac:dyDescent="0.2">
      <c r="A159" s="252" t="s">
        <v>94</v>
      </c>
      <c r="B159" s="276"/>
      <c r="C159" s="253" t="s">
        <v>95</v>
      </c>
      <c r="D159" s="253"/>
      <c r="E159" s="253"/>
      <c r="F159" s="254">
        <v>385000</v>
      </c>
      <c r="G159" s="254"/>
      <c r="H159" s="2"/>
    </row>
    <row r="160" spans="1:8" ht="21" customHeight="1" x14ac:dyDescent="0.2">
      <c r="A160" s="260" t="s">
        <v>96</v>
      </c>
      <c r="B160" s="277"/>
      <c r="C160" s="253" t="s">
        <v>97</v>
      </c>
      <c r="D160" s="253"/>
      <c r="E160" s="253"/>
      <c r="F160" s="254">
        <v>17568.400000000001</v>
      </c>
      <c r="G160" s="254"/>
      <c r="H160" s="2"/>
    </row>
    <row r="161" spans="1:8" ht="15" customHeight="1" x14ac:dyDescent="0.2">
      <c r="A161" s="249" t="s">
        <v>46</v>
      </c>
      <c r="B161" s="275"/>
      <c r="C161" s="250" t="s">
        <v>47</v>
      </c>
      <c r="D161" s="250"/>
      <c r="E161" s="250"/>
      <c r="F161" s="251">
        <v>17568.400000000001</v>
      </c>
      <c r="G161" s="251"/>
      <c r="H161" s="2"/>
    </row>
    <row r="162" spans="1:8" ht="15" customHeight="1" x14ac:dyDescent="0.2">
      <c r="A162" s="260" t="s">
        <v>98</v>
      </c>
      <c r="B162" s="277"/>
      <c r="C162" s="253" t="s">
        <v>99</v>
      </c>
      <c r="D162" s="253"/>
      <c r="E162" s="253"/>
      <c r="F162" s="254">
        <v>367431.6</v>
      </c>
      <c r="G162" s="254"/>
      <c r="H162" s="2"/>
    </row>
    <row r="163" spans="1:8" ht="15" customHeight="1" x14ac:dyDescent="0.2">
      <c r="A163" s="249" t="s">
        <v>46</v>
      </c>
      <c r="B163" s="275"/>
      <c r="C163" s="250" t="s">
        <v>47</v>
      </c>
      <c r="D163" s="250"/>
      <c r="E163" s="250"/>
      <c r="F163" s="251">
        <v>367431.6</v>
      </c>
      <c r="G163" s="251"/>
      <c r="H163" s="2"/>
    </row>
    <row r="164" spans="1:8" ht="15" customHeight="1" x14ac:dyDescent="0.2">
      <c r="A164" s="276" t="s">
        <v>100</v>
      </c>
      <c r="B164" s="276"/>
      <c r="C164" s="253" t="s">
        <v>101</v>
      </c>
      <c r="D164" s="253"/>
      <c r="E164" s="253"/>
      <c r="F164" s="254">
        <v>100722872</v>
      </c>
      <c r="G164" s="254"/>
      <c r="H164" s="2"/>
    </row>
  </sheetData>
  <mergeCells count="488">
    <mergeCell ref="A163:B163"/>
    <mergeCell ref="C163:E163"/>
    <mergeCell ref="F163:G163"/>
    <mergeCell ref="A164:B164"/>
    <mergeCell ref="C164:E164"/>
    <mergeCell ref="F164:G164"/>
    <mergeCell ref="A161:B161"/>
    <mergeCell ref="C161:E161"/>
    <mergeCell ref="F161:G161"/>
    <mergeCell ref="A162:B162"/>
    <mergeCell ref="C162:E162"/>
    <mergeCell ref="F162:G162"/>
    <mergeCell ref="A159:B159"/>
    <mergeCell ref="C159:E159"/>
    <mergeCell ref="F159:G159"/>
    <mergeCell ref="A160:B160"/>
    <mergeCell ref="C160:E160"/>
    <mergeCell ref="F160:G160"/>
    <mergeCell ref="A157:B157"/>
    <mergeCell ref="C157:E157"/>
    <mergeCell ref="F157:G157"/>
    <mergeCell ref="A158:B158"/>
    <mergeCell ref="C158:E158"/>
    <mergeCell ref="F158:G158"/>
    <mergeCell ref="A155:B155"/>
    <mergeCell ref="C155:E155"/>
    <mergeCell ref="F155:G155"/>
    <mergeCell ref="A156:B156"/>
    <mergeCell ref="C156:E156"/>
    <mergeCell ref="F156:G156"/>
    <mergeCell ref="A153:B153"/>
    <mergeCell ref="C153:E153"/>
    <mergeCell ref="F153:G153"/>
    <mergeCell ref="A154:B154"/>
    <mergeCell ref="C154:E154"/>
    <mergeCell ref="F154:G154"/>
    <mergeCell ref="A151:B151"/>
    <mergeCell ref="C151:E151"/>
    <mergeCell ref="F151:G151"/>
    <mergeCell ref="A152:B152"/>
    <mergeCell ref="C152:E152"/>
    <mergeCell ref="F152:G152"/>
    <mergeCell ref="A149:B149"/>
    <mergeCell ref="C149:E149"/>
    <mergeCell ref="F149:G149"/>
    <mergeCell ref="A150:B150"/>
    <mergeCell ref="C150:E150"/>
    <mergeCell ref="F150:G150"/>
    <mergeCell ref="A147:B147"/>
    <mergeCell ref="C147:E147"/>
    <mergeCell ref="F147:G147"/>
    <mergeCell ref="A148:B148"/>
    <mergeCell ref="C148:E148"/>
    <mergeCell ref="F148:G148"/>
    <mergeCell ref="A145:B145"/>
    <mergeCell ref="C145:E145"/>
    <mergeCell ref="F145:G145"/>
    <mergeCell ref="A146:B146"/>
    <mergeCell ref="C146:E146"/>
    <mergeCell ref="F146:G146"/>
    <mergeCell ref="A143:B143"/>
    <mergeCell ref="C143:E143"/>
    <mergeCell ref="F143:G143"/>
    <mergeCell ref="A144:B144"/>
    <mergeCell ref="C144:E144"/>
    <mergeCell ref="F144:G144"/>
    <mergeCell ref="A141:B141"/>
    <mergeCell ref="C141:E141"/>
    <mergeCell ref="F141:G141"/>
    <mergeCell ref="A142:B142"/>
    <mergeCell ref="C142:E142"/>
    <mergeCell ref="F142:G142"/>
    <mergeCell ref="A139:B139"/>
    <mergeCell ref="C139:E139"/>
    <mergeCell ref="F139:G139"/>
    <mergeCell ref="A140:B140"/>
    <mergeCell ref="C140:E140"/>
    <mergeCell ref="F140:G140"/>
    <mergeCell ref="A138:B138"/>
    <mergeCell ref="C138:E138"/>
    <mergeCell ref="F138:G138"/>
    <mergeCell ref="A137:B137"/>
    <mergeCell ref="C137:E137"/>
    <mergeCell ref="F137:G137"/>
    <mergeCell ref="A131:B131"/>
    <mergeCell ref="C131:E131"/>
    <mergeCell ref="F131:G131"/>
    <mergeCell ref="A132:B132"/>
    <mergeCell ref="C132:E132"/>
    <mergeCell ref="F132:G132"/>
    <mergeCell ref="A135:B135"/>
    <mergeCell ref="C135:E135"/>
    <mergeCell ref="F135:G135"/>
    <mergeCell ref="A136:B136"/>
    <mergeCell ref="C136:E136"/>
    <mergeCell ref="F136:G136"/>
    <mergeCell ref="A133:B133"/>
    <mergeCell ref="C133:E133"/>
    <mergeCell ref="F133:G133"/>
    <mergeCell ref="A134:B134"/>
    <mergeCell ref="C134:E134"/>
    <mergeCell ref="F134:G134"/>
    <mergeCell ref="A129:B129"/>
    <mergeCell ref="C129:E129"/>
    <mergeCell ref="F129:G129"/>
    <mergeCell ref="A130:B130"/>
    <mergeCell ref="C130:E130"/>
    <mergeCell ref="F130:G130"/>
    <mergeCell ref="A127:B127"/>
    <mergeCell ref="C127:E127"/>
    <mergeCell ref="F127:G127"/>
    <mergeCell ref="A128:B128"/>
    <mergeCell ref="C128:E128"/>
    <mergeCell ref="F128:G128"/>
    <mergeCell ref="A125:B125"/>
    <mergeCell ref="C125:E125"/>
    <mergeCell ref="F125:G125"/>
    <mergeCell ref="A126:B126"/>
    <mergeCell ref="C126:E126"/>
    <mergeCell ref="F126:G126"/>
    <mergeCell ref="A123:B123"/>
    <mergeCell ref="C123:E123"/>
    <mergeCell ref="F123:G123"/>
    <mergeCell ref="A124:B124"/>
    <mergeCell ref="C124:E124"/>
    <mergeCell ref="F124:G124"/>
    <mergeCell ref="A121:B121"/>
    <mergeCell ref="C121:E121"/>
    <mergeCell ref="F121:G121"/>
    <mergeCell ref="A122:B122"/>
    <mergeCell ref="C122:E122"/>
    <mergeCell ref="F122:G122"/>
    <mergeCell ref="A119:B119"/>
    <mergeCell ref="C119:E119"/>
    <mergeCell ref="F119:G119"/>
    <mergeCell ref="A120:B120"/>
    <mergeCell ref="C120:E120"/>
    <mergeCell ref="F120:G120"/>
    <mergeCell ref="A117:B117"/>
    <mergeCell ref="C117:E117"/>
    <mergeCell ref="F117:G117"/>
    <mergeCell ref="A118:B118"/>
    <mergeCell ref="C118:E118"/>
    <mergeCell ref="F118:G118"/>
    <mergeCell ref="A115:B115"/>
    <mergeCell ref="C115:E115"/>
    <mergeCell ref="F115:G115"/>
    <mergeCell ref="A116:B116"/>
    <mergeCell ref="C116:E116"/>
    <mergeCell ref="F116:G116"/>
    <mergeCell ref="A113:B113"/>
    <mergeCell ref="C113:E113"/>
    <mergeCell ref="F113:G113"/>
    <mergeCell ref="A114:B114"/>
    <mergeCell ref="C114:E114"/>
    <mergeCell ref="F114:G114"/>
    <mergeCell ref="A111:B111"/>
    <mergeCell ref="C111:E111"/>
    <mergeCell ref="F111:G111"/>
    <mergeCell ref="A112:B112"/>
    <mergeCell ref="C112:E112"/>
    <mergeCell ref="F112:G112"/>
    <mergeCell ref="A109:B109"/>
    <mergeCell ref="C109:E109"/>
    <mergeCell ref="F109:G109"/>
    <mergeCell ref="A110:B110"/>
    <mergeCell ref="C110:E110"/>
    <mergeCell ref="F110:G110"/>
    <mergeCell ref="A107:B107"/>
    <mergeCell ref="C107:E107"/>
    <mergeCell ref="F107:G107"/>
    <mergeCell ref="A108:B108"/>
    <mergeCell ref="C108:E108"/>
    <mergeCell ref="F108:G108"/>
    <mergeCell ref="A105:B105"/>
    <mergeCell ref="C105:E105"/>
    <mergeCell ref="F105:G105"/>
    <mergeCell ref="A106:B106"/>
    <mergeCell ref="C106:E106"/>
    <mergeCell ref="F106:G106"/>
    <mergeCell ref="A103:B103"/>
    <mergeCell ref="C103:E103"/>
    <mergeCell ref="F103:G103"/>
    <mergeCell ref="A104:B104"/>
    <mergeCell ref="C104:E104"/>
    <mergeCell ref="F104:G104"/>
    <mergeCell ref="A101:B101"/>
    <mergeCell ref="C101:E101"/>
    <mergeCell ref="F101:G101"/>
    <mergeCell ref="A102:B102"/>
    <mergeCell ref="C102:E102"/>
    <mergeCell ref="F102:G102"/>
    <mergeCell ref="A99:B99"/>
    <mergeCell ref="C99:E99"/>
    <mergeCell ref="F99:G99"/>
    <mergeCell ref="A100:B100"/>
    <mergeCell ref="C100:E100"/>
    <mergeCell ref="F100:G100"/>
    <mergeCell ref="A97:B97"/>
    <mergeCell ref="C97:E97"/>
    <mergeCell ref="F97:G97"/>
    <mergeCell ref="A98:B98"/>
    <mergeCell ref="C98:E98"/>
    <mergeCell ref="F98:G98"/>
    <mergeCell ref="A95:B95"/>
    <mergeCell ref="C95:E95"/>
    <mergeCell ref="F95:G95"/>
    <mergeCell ref="A96:B96"/>
    <mergeCell ref="C96:E96"/>
    <mergeCell ref="F96:G96"/>
    <mergeCell ref="A93:B93"/>
    <mergeCell ref="C93:E93"/>
    <mergeCell ref="F93:G93"/>
    <mergeCell ref="A94:B94"/>
    <mergeCell ref="C94:E94"/>
    <mergeCell ref="F94:G94"/>
    <mergeCell ref="A91:B91"/>
    <mergeCell ref="C91:E91"/>
    <mergeCell ref="F91:G91"/>
    <mergeCell ref="A92:B92"/>
    <mergeCell ref="C92:E92"/>
    <mergeCell ref="F92:G92"/>
    <mergeCell ref="A89:B89"/>
    <mergeCell ref="C89:E89"/>
    <mergeCell ref="F89:G89"/>
    <mergeCell ref="A90:B90"/>
    <mergeCell ref="C90:E90"/>
    <mergeCell ref="F90:G90"/>
    <mergeCell ref="A88:B88"/>
    <mergeCell ref="C88:E88"/>
    <mergeCell ref="F88:G88"/>
    <mergeCell ref="A87:B87"/>
    <mergeCell ref="C87:E87"/>
    <mergeCell ref="F87:G87"/>
    <mergeCell ref="A81:B81"/>
    <mergeCell ref="C81:E81"/>
    <mergeCell ref="F81:G81"/>
    <mergeCell ref="A82:B82"/>
    <mergeCell ref="C82:E82"/>
    <mergeCell ref="F82:G82"/>
    <mergeCell ref="A85:B85"/>
    <mergeCell ref="C85:E85"/>
    <mergeCell ref="F85:G85"/>
    <mergeCell ref="A86:B86"/>
    <mergeCell ref="C86:E86"/>
    <mergeCell ref="F86:G86"/>
    <mergeCell ref="A83:B83"/>
    <mergeCell ref="C83:E83"/>
    <mergeCell ref="F83:G83"/>
    <mergeCell ref="A84:B84"/>
    <mergeCell ref="C84:E84"/>
    <mergeCell ref="F84:G84"/>
    <mergeCell ref="A79:B79"/>
    <mergeCell ref="C79:E79"/>
    <mergeCell ref="F79:G79"/>
    <mergeCell ref="A80:B80"/>
    <mergeCell ref="C80:E80"/>
    <mergeCell ref="F80:G80"/>
    <mergeCell ref="A77:B77"/>
    <mergeCell ref="C77:E77"/>
    <mergeCell ref="F77:G77"/>
    <mergeCell ref="A78:B78"/>
    <mergeCell ref="C78:E78"/>
    <mergeCell ref="F78:G78"/>
    <mergeCell ref="A75:B75"/>
    <mergeCell ref="C75:E75"/>
    <mergeCell ref="F75:G75"/>
    <mergeCell ref="A76:B76"/>
    <mergeCell ref="C76:E76"/>
    <mergeCell ref="F76:G76"/>
    <mergeCell ref="A73:B73"/>
    <mergeCell ref="C73:E73"/>
    <mergeCell ref="F73:G73"/>
    <mergeCell ref="A74:B74"/>
    <mergeCell ref="C74:E74"/>
    <mergeCell ref="F74:G74"/>
    <mergeCell ref="A71:B71"/>
    <mergeCell ref="C71:E71"/>
    <mergeCell ref="F71:G71"/>
    <mergeCell ref="A72:B72"/>
    <mergeCell ref="C72:E72"/>
    <mergeCell ref="F72:G72"/>
    <mergeCell ref="A69:B69"/>
    <mergeCell ref="C69:E69"/>
    <mergeCell ref="F69:G69"/>
    <mergeCell ref="A70:B70"/>
    <mergeCell ref="C70:E70"/>
    <mergeCell ref="F70:G70"/>
    <mergeCell ref="A67:B67"/>
    <mergeCell ref="C67:E67"/>
    <mergeCell ref="F67:G67"/>
    <mergeCell ref="A68:B68"/>
    <mergeCell ref="C68:E68"/>
    <mergeCell ref="F68:G68"/>
    <mergeCell ref="A65:B65"/>
    <mergeCell ref="C65:E65"/>
    <mergeCell ref="F65:G65"/>
    <mergeCell ref="A66:B66"/>
    <mergeCell ref="C66:E66"/>
    <mergeCell ref="F66:G66"/>
    <mergeCell ref="A63:B63"/>
    <mergeCell ref="C63:E63"/>
    <mergeCell ref="F63:G63"/>
    <mergeCell ref="A64:B64"/>
    <mergeCell ref="C64:E64"/>
    <mergeCell ref="F64:G64"/>
    <mergeCell ref="A61:B61"/>
    <mergeCell ref="C61:E61"/>
    <mergeCell ref="F61:G61"/>
    <mergeCell ref="A62:B62"/>
    <mergeCell ref="C62:E62"/>
    <mergeCell ref="F62:G62"/>
    <mergeCell ref="A59:B59"/>
    <mergeCell ref="C59:E59"/>
    <mergeCell ref="F59:G59"/>
    <mergeCell ref="A60:B60"/>
    <mergeCell ref="C60:E60"/>
    <mergeCell ref="F60:G60"/>
    <mergeCell ref="A57:B57"/>
    <mergeCell ref="C57:E57"/>
    <mergeCell ref="F57:G57"/>
    <mergeCell ref="A58:B58"/>
    <mergeCell ref="C58:E58"/>
    <mergeCell ref="F58:G58"/>
    <mergeCell ref="A55:B55"/>
    <mergeCell ref="C55:E55"/>
    <mergeCell ref="F55:G55"/>
    <mergeCell ref="A56:B56"/>
    <mergeCell ref="C56:E56"/>
    <mergeCell ref="F56:G56"/>
    <mergeCell ref="A53:B53"/>
    <mergeCell ref="C53:E53"/>
    <mergeCell ref="F53:G53"/>
    <mergeCell ref="A54:B54"/>
    <mergeCell ref="C54:E54"/>
    <mergeCell ref="F54:G54"/>
    <mergeCell ref="A51:B51"/>
    <mergeCell ref="C51:E51"/>
    <mergeCell ref="F51:G51"/>
    <mergeCell ref="A52:B52"/>
    <mergeCell ref="C52:E52"/>
    <mergeCell ref="F52:G52"/>
    <mergeCell ref="A49:B49"/>
    <mergeCell ref="C49:E49"/>
    <mergeCell ref="F49:G49"/>
    <mergeCell ref="A50:B50"/>
    <mergeCell ref="C50:E50"/>
    <mergeCell ref="F50:G50"/>
    <mergeCell ref="A47:B47"/>
    <mergeCell ref="C47:E47"/>
    <mergeCell ref="F47:G47"/>
    <mergeCell ref="A48:B48"/>
    <mergeCell ref="C48:E48"/>
    <mergeCell ref="F48:G48"/>
    <mergeCell ref="A45:B45"/>
    <mergeCell ref="C45:E45"/>
    <mergeCell ref="F45:G45"/>
    <mergeCell ref="A46:B46"/>
    <mergeCell ref="C46:E46"/>
    <mergeCell ref="F46:G46"/>
    <mergeCell ref="A43:B43"/>
    <mergeCell ref="C43:E43"/>
    <mergeCell ref="F43:G43"/>
    <mergeCell ref="A44:B44"/>
    <mergeCell ref="C44:E44"/>
    <mergeCell ref="F44:G44"/>
    <mergeCell ref="A37:B37"/>
    <mergeCell ref="C37:E37"/>
    <mergeCell ref="F37:G37"/>
    <mergeCell ref="A38:B38"/>
    <mergeCell ref="C38:E38"/>
    <mergeCell ref="F38:G38"/>
    <mergeCell ref="A41:B41"/>
    <mergeCell ref="C41:E41"/>
    <mergeCell ref="F41:G41"/>
    <mergeCell ref="A39:B39"/>
    <mergeCell ref="C39:E39"/>
    <mergeCell ref="F39:G39"/>
    <mergeCell ref="A40:B40"/>
    <mergeCell ref="C40:E40"/>
    <mergeCell ref="F40:G40"/>
    <mergeCell ref="F42:G42"/>
    <mergeCell ref="C42:E42"/>
    <mergeCell ref="A42:B42"/>
    <mergeCell ref="A35:B35"/>
    <mergeCell ref="C35:E35"/>
    <mergeCell ref="F35:G35"/>
    <mergeCell ref="A36:B36"/>
    <mergeCell ref="C36:E36"/>
    <mergeCell ref="F36:G36"/>
    <mergeCell ref="A33:B33"/>
    <mergeCell ref="C33:E33"/>
    <mergeCell ref="F33:G33"/>
    <mergeCell ref="A34:B34"/>
    <mergeCell ref="C34:E34"/>
    <mergeCell ref="F34:G34"/>
    <mergeCell ref="A31:B31"/>
    <mergeCell ref="C31:E31"/>
    <mergeCell ref="F31:G31"/>
    <mergeCell ref="A32:B32"/>
    <mergeCell ref="C32:E32"/>
    <mergeCell ref="F32:G32"/>
    <mergeCell ref="A29:B29"/>
    <mergeCell ref="C29:E29"/>
    <mergeCell ref="F29:G29"/>
    <mergeCell ref="A30:B30"/>
    <mergeCell ref="C30:E30"/>
    <mergeCell ref="F30:G30"/>
    <mergeCell ref="A27:B27"/>
    <mergeCell ref="C27:E27"/>
    <mergeCell ref="F27:G27"/>
    <mergeCell ref="A28:B28"/>
    <mergeCell ref="C28:E28"/>
    <mergeCell ref="F28:G28"/>
    <mergeCell ref="A25:B25"/>
    <mergeCell ref="C25:E25"/>
    <mergeCell ref="F25:G25"/>
    <mergeCell ref="A26:B26"/>
    <mergeCell ref="C26:E26"/>
    <mergeCell ref="F26:G26"/>
    <mergeCell ref="A23:B23"/>
    <mergeCell ref="C23:E23"/>
    <mergeCell ref="F23:G23"/>
    <mergeCell ref="A24:B24"/>
    <mergeCell ref="C24:E24"/>
    <mergeCell ref="F24:G24"/>
    <mergeCell ref="A21:B21"/>
    <mergeCell ref="C21:E21"/>
    <mergeCell ref="F21:G21"/>
    <mergeCell ref="A22:B22"/>
    <mergeCell ref="C22:E22"/>
    <mergeCell ref="F22:G22"/>
    <mergeCell ref="A19:B19"/>
    <mergeCell ref="C19:E19"/>
    <mergeCell ref="F19:G19"/>
    <mergeCell ref="A20:B20"/>
    <mergeCell ref="C20:E20"/>
    <mergeCell ref="F20:G20"/>
    <mergeCell ref="A17:B17"/>
    <mergeCell ref="C17:E17"/>
    <mergeCell ref="F17:G17"/>
    <mergeCell ref="A18:B18"/>
    <mergeCell ref="C18:E18"/>
    <mergeCell ref="F18:G18"/>
    <mergeCell ref="A15:B15"/>
    <mergeCell ref="C15:E15"/>
    <mergeCell ref="F15:G15"/>
    <mergeCell ref="A16:B16"/>
    <mergeCell ref="C16:E16"/>
    <mergeCell ref="F16:G16"/>
    <mergeCell ref="A13:B13"/>
    <mergeCell ref="C13:E13"/>
    <mergeCell ref="F13:G13"/>
    <mergeCell ref="A14:B14"/>
    <mergeCell ref="C14:E14"/>
    <mergeCell ref="F14:G14"/>
    <mergeCell ref="C11:E11"/>
    <mergeCell ref="F11:G11"/>
    <mergeCell ref="A12:B12"/>
    <mergeCell ref="C12:E12"/>
    <mergeCell ref="F12:G12"/>
    <mergeCell ref="A9:B9"/>
    <mergeCell ref="C9:E9"/>
    <mergeCell ref="F9:G9"/>
    <mergeCell ref="A10:B10"/>
    <mergeCell ref="C10:E10"/>
    <mergeCell ref="F10:G10"/>
    <mergeCell ref="A11:B11"/>
    <mergeCell ref="G1:H1"/>
    <mergeCell ref="A2:H2"/>
    <mergeCell ref="A3:B3"/>
    <mergeCell ref="C3:E3"/>
    <mergeCell ref="F3:G3"/>
    <mergeCell ref="A4:B4"/>
    <mergeCell ref="C4:E4"/>
    <mergeCell ref="F4:G4"/>
    <mergeCell ref="A7:B7"/>
    <mergeCell ref="C7:E7"/>
    <mergeCell ref="F7:G7"/>
    <mergeCell ref="A8:B8"/>
    <mergeCell ref="C8:E8"/>
    <mergeCell ref="F8:G8"/>
    <mergeCell ref="A5:B5"/>
    <mergeCell ref="C5:E5"/>
    <mergeCell ref="F5:G5"/>
    <mergeCell ref="A6:B6"/>
    <mergeCell ref="C6:E6"/>
    <mergeCell ref="F6:G6"/>
  </mergeCells>
  <pageMargins left="0.25" right="0.30694444444444446" top="0.25" bottom="0.25" header="0.3" footer="0.3"/>
  <pageSetup paperSize="9" scale="97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75"/>
  <sheetViews>
    <sheetView showGridLines="0" view="pageBreakPreview" topLeftCell="A19" zoomScaleNormal="100" zoomScaleSheetLayoutView="100" workbookViewId="0">
      <selection activeCell="I10" sqref="I10"/>
    </sheetView>
  </sheetViews>
  <sheetFormatPr defaultRowHeight="12.75" x14ac:dyDescent="0.2"/>
  <cols>
    <col min="1" max="1" width="5.42578125" customWidth="1"/>
    <col min="2" max="2" width="1.85546875" customWidth="1"/>
    <col min="3" max="3" width="8.42578125" style="4" customWidth="1"/>
    <col min="4" max="4" width="31.140625" style="4" customWidth="1"/>
    <col min="5" max="5" width="25.42578125" customWidth="1"/>
    <col min="6" max="7" width="14.28515625" style="7" customWidth="1"/>
    <col min="8" max="8" width="17" style="7" customWidth="1"/>
    <col min="9" max="9" width="69" customWidth="1"/>
  </cols>
  <sheetData>
    <row r="1" spans="1:9" ht="15" customHeight="1" x14ac:dyDescent="0.2">
      <c r="F1" s="6"/>
      <c r="G1" s="6"/>
      <c r="H1" s="6"/>
    </row>
    <row r="2" spans="1:9" ht="33" customHeight="1" thickBot="1" x14ac:dyDescent="0.25">
      <c r="A2" s="256" t="s">
        <v>102</v>
      </c>
      <c r="B2" s="256"/>
      <c r="C2" s="256"/>
      <c r="D2" s="256"/>
      <c r="E2" s="256"/>
      <c r="F2" s="256"/>
      <c r="G2" s="256"/>
      <c r="H2" s="256"/>
    </row>
    <row r="3" spans="1:9" ht="21.95" customHeight="1" thickBot="1" x14ac:dyDescent="0.25">
      <c r="A3" s="20"/>
      <c r="B3" s="20"/>
      <c r="C3" s="290" t="s">
        <v>134</v>
      </c>
      <c r="D3" s="291"/>
      <c r="E3" s="291"/>
      <c r="F3" s="291"/>
      <c r="G3" s="292"/>
      <c r="H3" s="21">
        <f>H60</f>
        <v>71008300</v>
      </c>
    </row>
    <row r="4" spans="1:9" ht="36" customHeight="1" x14ac:dyDescent="0.2">
      <c r="A4" s="257" t="s">
        <v>0</v>
      </c>
      <c r="B4" s="257"/>
      <c r="C4" s="288" t="s">
        <v>1</v>
      </c>
      <c r="D4" s="288"/>
      <c r="E4" s="288"/>
      <c r="F4" s="22" t="s">
        <v>105</v>
      </c>
      <c r="G4" s="23" t="s">
        <v>107</v>
      </c>
      <c r="H4" s="23" t="s">
        <v>135</v>
      </c>
    </row>
    <row r="5" spans="1:9" ht="12" customHeight="1" x14ac:dyDescent="0.2">
      <c r="A5" s="259" t="s">
        <v>103</v>
      </c>
      <c r="B5" s="259"/>
      <c r="C5" s="259" t="s">
        <v>104</v>
      </c>
      <c r="D5" s="259"/>
      <c r="E5" s="259"/>
      <c r="F5" s="8">
        <v>3</v>
      </c>
      <c r="G5" s="9"/>
      <c r="H5" s="9"/>
    </row>
    <row r="6" spans="1:9" ht="39" customHeight="1" x14ac:dyDescent="0.2">
      <c r="A6" s="252" t="s">
        <v>2</v>
      </c>
      <c r="B6" s="252"/>
      <c r="C6" s="285" t="s">
        <v>3</v>
      </c>
      <c r="D6" s="285"/>
      <c r="E6" s="285"/>
      <c r="F6" s="10">
        <f>F7+F8+F9+F10+F11+F12+F13+F14+F16+F17+F18+F15</f>
        <v>16264600</v>
      </c>
      <c r="G6" s="10">
        <f t="shared" ref="G6:H6" si="0">G7+G8+G9+G10+G11+G12+G13+G14+G16+G17+G18+G15</f>
        <v>19056700</v>
      </c>
      <c r="H6" s="10">
        <f t="shared" si="0"/>
        <v>19206700</v>
      </c>
      <c r="I6" s="31" t="s">
        <v>122</v>
      </c>
    </row>
    <row r="7" spans="1:9" ht="15" customHeight="1" x14ac:dyDescent="0.2">
      <c r="A7" s="249" t="s">
        <v>4</v>
      </c>
      <c r="B7" s="249"/>
      <c r="C7" s="281" t="s">
        <v>5</v>
      </c>
      <c r="D7" s="281"/>
      <c r="E7" s="281"/>
      <c r="F7" s="13">
        <v>11175000</v>
      </c>
      <c r="G7" s="9">
        <v>13210400</v>
      </c>
      <c r="H7" s="14">
        <v>13210400</v>
      </c>
      <c r="I7" s="31" t="s">
        <v>145</v>
      </c>
    </row>
    <row r="8" spans="1:9" ht="15" customHeight="1" x14ac:dyDescent="0.2">
      <c r="A8" s="249" t="s">
        <v>6</v>
      </c>
      <c r="B8" s="249"/>
      <c r="C8" s="281" t="s">
        <v>7</v>
      </c>
      <c r="D8" s="281"/>
      <c r="E8" s="281"/>
      <c r="F8" s="13">
        <v>2458600</v>
      </c>
      <c r="G8" s="9">
        <v>2906300</v>
      </c>
      <c r="H8" s="14">
        <v>2906300</v>
      </c>
      <c r="I8" s="31" t="s">
        <v>146</v>
      </c>
    </row>
    <row r="9" spans="1:9" ht="50.25" customHeight="1" x14ac:dyDescent="0.2">
      <c r="A9" s="249" t="s">
        <v>8</v>
      </c>
      <c r="B9" s="249"/>
      <c r="C9" s="281" t="s">
        <v>9</v>
      </c>
      <c r="D9" s="281"/>
      <c r="E9" s="281"/>
      <c r="F9" s="13">
        <v>710000</v>
      </c>
      <c r="G9" s="9">
        <v>730000</v>
      </c>
      <c r="H9" s="14">
        <v>730000</v>
      </c>
      <c r="I9" s="31" t="s">
        <v>149</v>
      </c>
    </row>
    <row r="10" spans="1:9" ht="51" customHeight="1" x14ac:dyDescent="0.2">
      <c r="A10" s="249" t="s">
        <v>10</v>
      </c>
      <c r="B10" s="249"/>
      <c r="C10" s="281" t="s">
        <v>11</v>
      </c>
      <c r="D10" s="281"/>
      <c r="E10" s="281"/>
      <c r="F10" s="13">
        <v>820000</v>
      </c>
      <c r="G10" s="9">
        <v>1200000</v>
      </c>
      <c r="H10" s="14">
        <v>1200000</v>
      </c>
      <c r="I10" s="31" t="s">
        <v>150</v>
      </c>
    </row>
    <row r="11" spans="1:9" ht="15" customHeight="1" x14ac:dyDescent="0.2">
      <c r="A11" s="249" t="s">
        <v>12</v>
      </c>
      <c r="B11" s="249"/>
      <c r="C11" s="281" t="s">
        <v>13</v>
      </c>
      <c r="D11" s="281"/>
      <c r="E11" s="281"/>
      <c r="F11" s="13">
        <v>50000</v>
      </c>
      <c r="G11" s="9">
        <v>50000</v>
      </c>
      <c r="H11" s="14">
        <v>50000</v>
      </c>
    </row>
    <row r="12" spans="1:9" ht="15" customHeight="1" x14ac:dyDescent="0.2">
      <c r="A12" s="249" t="s">
        <v>14</v>
      </c>
      <c r="B12" s="249"/>
      <c r="C12" s="281" t="s">
        <v>15</v>
      </c>
      <c r="D12" s="281"/>
      <c r="E12" s="281"/>
      <c r="F12" s="13">
        <v>20000</v>
      </c>
      <c r="G12" s="9">
        <v>20000</v>
      </c>
      <c r="H12" s="14">
        <v>20000</v>
      </c>
      <c r="I12" s="34" t="s">
        <v>151</v>
      </c>
    </row>
    <row r="13" spans="1:9" ht="15" customHeight="1" x14ac:dyDescent="0.2">
      <c r="A13" s="249" t="s">
        <v>16</v>
      </c>
      <c r="B13" s="249"/>
      <c r="C13" s="281" t="s">
        <v>17</v>
      </c>
      <c r="D13" s="281"/>
      <c r="E13" s="281"/>
      <c r="F13" s="13">
        <v>250000</v>
      </c>
      <c r="G13" s="9">
        <v>250000</v>
      </c>
      <c r="H13" s="14">
        <v>250000</v>
      </c>
      <c r="I13" s="34" t="s">
        <v>152</v>
      </c>
    </row>
    <row r="14" spans="1:9" ht="15" customHeight="1" x14ac:dyDescent="0.2">
      <c r="A14" s="249" t="s">
        <v>18</v>
      </c>
      <c r="B14" s="249"/>
      <c r="C14" s="281" t="s">
        <v>19</v>
      </c>
      <c r="D14" s="281"/>
      <c r="E14" s="281"/>
      <c r="F14" s="13">
        <v>610000</v>
      </c>
      <c r="G14" s="9">
        <v>510000</v>
      </c>
      <c r="H14" s="14">
        <v>510000</v>
      </c>
      <c r="I14" s="34" t="s">
        <v>153</v>
      </c>
    </row>
    <row r="15" spans="1:9" ht="15" customHeight="1" x14ac:dyDescent="0.2">
      <c r="A15" s="249" t="s">
        <v>78</v>
      </c>
      <c r="B15" s="249"/>
      <c r="C15" s="281" t="s">
        <v>79</v>
      </c>
      <c r="D15" s="281"/>
      <c r="E15" s="281"/>
      <c r="F15" s="13">
        <v>0</v>
      </c>
      <c r="G15" s="9">
        <v>0</v>
      </c>
      <c r="H15" s="14">
        <v>150000</v>
      </c>
      <c r="I15" s="34" t="s">
        <v>157</v>
      </c>
    </row>
    <row r="16" spans="1:9" ht="21" customHeight="1" x14ac:dyDescent="0.2">
      <c r="A16" s="249" t="s">
        <v>20</v>
      </c>
      <c r="B16" s="249"/>
      <c r="C16" s="281" t="s">
        <v>21</v>
      </c>
      <c r="D16" s="281"/>
      <c r="E16" s="281"/>
      <c r="F16" s="13">
        <v>30000</v>
      </c>
      <c r="G16" s="9">
        <v>30000</v>
      </c>
      <c r="H16" s="14">
        <v>30000</v>
      </c>
      <c r="I16" s="34" t="s">
        <v>154</v>
      </c>
    </row>
    <row r="17" spans="1:9" ht="15" customHeight="1" x14ac:dyDescent="0.2">
      <c r="A17" s="249" t="s">
        <v>22</v>
      </c>
      <c r="B17" s="249"/>
      <c r="C17" s="281" t="s">
        <v>23</v>
      </c>
      <c r="D17" s="281"/>
      <c r="E17" s="281"/>
      <c r="F17" s="13">
        <v>10000</v>
      </c>
      <c r="G17" s="9">
        <v>10000</v>
      </c>
      <c r="H17" s="14">
        <v>10000</v>
      </c>
    </row>
    <row r="18" spans="1:9" ht="15" customHeight="1" x14ac:dyDescent="0.2">
      <c r="A18" s="249" t="s">
        <v>24</v>
      </c>
      <c r="B18" s="249"/>
      <c r="C18" s="281" t="s">
        <v>25</v>
      </c>
      <c r="D18" s="281"/>
      <c r="E18" s="281"/>
      <c r="F18" s="13">
        <v>131000</v>
      </c>
      <c r="G18" s="9">
        <v>140000</v>
      </c>
      <c r="H18" s="14">
        <v>140000</v>
      </c>
      <c r="I18" s="34" t="s">
        <v>155</v>
      </c>
    </row>
    <row r="19" spans="1:9" ht="15" customHeight="1" x14ac:dyDescent="0.2">
      <c r="A19" s="252" t="s">
        <v>26</v>
      </c>
      <c r="B19" s="252"/>
      <c r="C19" s="285" t="s">
        <v>27</v>
      </c>
      <c r="D19" s="285"/>
      <c r="E19" s="285"/>
      <c r="F19" s="10">
        <f>F20+F21+F22</f>
        <v>1270129</v>
      </c>
      <c r="G19" s="11">
        <f>G20+G21+G22</f>
        <v>1397000</v>
      </c>
      <c r="H19" s="11">
        <f>H20+H21+H22</f>
        <v>2000000</v>
      </c>
    </row>
    <row r="20" spans="1:9" ht="15" customHeight="1" x14ac:dyDescent="0.2">
      <c r="A20" s="249" t="s">
        <v>8</v>
      </c>
      <c r="B20" s="249"/>
      <c r="C20" s="281" t="s">
        <v>9</v>
      </c>
      <c r="D20" s="281"/>
      <c r="E20" s="281"/>
      <c r="F20" s="13">
        <v>743229</v>
      </c>
      <c r="G20" s="9">
        <v>817500</v>
      </c>
      <c r="H20" s="9">
        <v>500000</v>
      </c>
      <c r="I20" s="31" t="s">
        <v>108</v>
      </c>
    </row>
    <row r="21" spans="1:9" ht="15" customHeight="1" x14ac:dyDescent="0.2">
      <c r="A21" s="249" t="s">
        <v>10</v>
      </c>
      <c r="B21" s="249"/>
      <c r="C21" s="281" t="s">
        <v>11</v>
      </c>
      <c r="D21" s="281"/>
      <c r="E21" s="281"/>
      <c r="F21" s="13">
        <v>376900</v>
      </c>
      <c r="G21" s="9">
        <v>414500</v>
      </c>
      <c r="H21" s="9">
        <v>400000</v>
      </c>
      <c r="I21" s="32" t="s">
        <v>109</v>
      </c>
    </row>
    <row r="22" spans="1:9" ht="26.25" customHeight="1" x14ac:dyDescent="0.2">
      <c r="A22" s="249" t="s">
        <v>20</v>
      </c>
      <c r="B22" s="249"/>
      <c r="C22" s="281" t="s">
        <v>21</v>
      </c>
      <c r="D22" s="281"/>
      <c r="E22" s="281"/>
      <c r="F22" s="13">
        <v>150000</v>
      </c>
      <c r="G22" s="9">
        <v>165000</v>
      </c>
      <c r="H22" s="9">
        <v>1100000</v>
      </c>
      <c r="I22" s="31" t="s">
        <v>124</v>
      </c>
    </row>
    <row r="23" spans="1:9" ht="38.25" customHeight="1" x14ac:dyDescent="0.2">
      <c r="A23" s="260" t="s">
        <v>28</v>
      </c>
      <c r="B23" s="260"/>
      <c r="C23" s="285" t="s">
        <v>29</v>
      </c>
      <c r="D23" s="285"/>
      <c r="E23" s="285"/>
      <c r="F23" s="10">
        <f>F24+F25</f>
        <v>166000</v>
      </c>
      <c r="G23" s="11">
        <f>G24+G25</f>
        <v>0</v>
      </c>
      <c r="H23" s="12">
        <f>H24</f>
        <v>70000</v>
      </c>
      <c r="I23" s="33" t="s">
        <v>148</v>
      </c>
    </row>
    <row r="24" spans="1:9" ht="27" customHeight="1" x14ac:dyDescent="0.2">
      <c r="A24" s="249" t="s">
        <v>8</v>
      </c>
      <c r="B24" s="249"/>
      <c r="C24" s="281" t="s">
        <v>9</v>
      </c>
      <c r="D24" s="281"/>
      <c r="E24" s="281"/>
      <c r="F24" s="13">
        <v>120000</v>
      </c>
      <c r="G24" s="9">
        <v>0</v>
      </c>
      <c r="H24" s="14">
        <f>56000+14000</f>
        <v>70000</v>
      </c>
      <c r="I24" s="33" t="s">
        <v>147</v>
      </c>
    </row>
    <row r="25" spans="1:9" ht="28.5" customHeight="1" x14ac:dyDescent="0.2">
      <c r="A25" s="249" t="s">
        <v>20</v>
      </c>
      <c r="B25" s="249"/>
      <c r="C25" s="281" t="s">
        <v>21</v>
      </c>
      <c r="D25" s="281"/>
      <c r="E25" s="281"/>
      <c r="F25" s="13">
        <v>46000</v>
      </c>
      <c r="G25" s="9">
        <v>0</v>
      </c>
      <c r="H25" s="15">
        <v>0</v>
      </c>
    </row>
    <row r="26" spans="1:9" ht="44.25" customHeight="1" x14ac:dyDescent="0.2">
      <c r="A26" s="260" t="s">
        <v>30</v>
      </c>
      <c r="B26" s="260"/>
      <c r="C26" s="285" t="s">
        <v>31</v>
      </c>
      <c r="D26" s="285"/>
      <c r="E26" s="285"/>
      <c r="F26" s="10">
        <f>F27</f>
        <v>480000</v>
      </c>
      <c r="G26" s="11">
        <f>G27</f>
        <v>530000</v>
      </c>
      <c r="H26" s="12">
        <f>H27</f>
        <v>600000</v>
      </c>
    </row>
    <row r="27" spans="1:9" ht="39.75" customHeight="1" x14ac:dyDescent="0.2">
      <c r="A27" s="249" t="s">
        <v>20</v>
      </c>
      <c r="B27" s="249"/>
      <c r="C27" s="281" t="s">
        <v>21</v>
      </c>
      <c r="D27" s="281"/>
      <c r="E27" s="281"/>
      <c r="F27" s="13">
        <v>480000</v>
      </c>
      <c r="G27" s="9">
        <v>530000</v>
      </c>
      <c r="H27" s="14">
        <v>600000</v>
      </c>
    </row>
    <row r="28" spans="1:9" ht="36.75" customHeight="1" x14ac:dyDescent="0.2">
      <c r="A28" s="260" t="s">
        <v>32</v>
      </c>
      <c r="B28" s="260"/>
      <c r="C28" s="285" t="s">
        <v>33</v>
      </c>
      <c r="D28" s="285"/>
      <c r="E28" s="285"/>
      <c r="F28" s="10">
        <f>F29</f>
        <v>3654000</v>
      </c>
      <c r="G28" s="11">
        <f>G29</f>
        <v>4100000</v>
      </c>
      <c r="H28" s="12">
        <f>H29</f>
        <v>5653600</v>
      </c>
      <c r="I28" s="31" t="s">
        <v>132</v>
      </c>
    </row>
    <row r="29" spans="1:9" ht="15" customHeight="1" x14ac:dyDescent="0.2">
      <c r="A29" s="249" t="s">
        <v>22</v>
      </c>
      <c r="B29" s="249"/>
      <c r="C29" s="281" t="s">
        <v>23</v>
      </c>
      <c r="D29" s="281"/>
      <c r="E29" s="281"/>
      <c r="F29" s="13">
        <v>3654000</v>
      </c>
      <c r="G29" s="9">
        <v>4100000</v>
      </c>
      <c r="H29" s="14">
        <f>2653600+2000000+1000000</f>
        <v>5653600</v>
      </c>
    </row>
    <row r="30" spans="1:9" ht="29.25" customHeight="1" x14ac:dyDescent="0.2">
      <c r="A30" s="260" t="s">
        <v>34</v>
      </c>
      <c r="B30" s="260"/>
      <c r="C30" s="285" t="s">
        <v>35</v>
      </c>
      <c r="D30" s="285"/>
      <c r="E30" s="285"/>
      <c r="F30" s="10">
        <f>F31+F32+F33</f>
        <v>1440000</v>
      </c>
      <c r="G30" s="11">
        <f>G31+G32+G33</f>
        <v>1573000</v>
      </c>
      <c r="H30" s="12">
        <f>H31+H32+H33</f>
        <v>1199000</v>
      </c>
      <c r="I30" s="31" t="s">
        <v>128</v>
      </c>
    </row>
    <row r="31" spans="1:9" ht="15" customHeight="1" x14ac:dyDescent="0.2">
      <c r="A31" s="249" t="s">
        <v>8</v>
      </c>
      <c r="B31" s="249"/>
      <c r="C31" s="281" t="s">
        <v>9</v>
      </c>
      <c r="D31" s="281"/>
      <c r="E31" s="281"/>
      <c r="F31" s="13">
        <f>115000+270000</f>
        <v>385000</v>
      </c>
      <c r="G31" s="9">
        <v>423000</v>
      </c>
      <c r="H31" s="14">
        <v>423000</v>
      </c>
      <c r="I31" s="5"/>
    </row>
    <row r="32" spans="1:9" ht="15" customHeight="1" x14ac:dyDescent="0.2">
      <c r="A32" s="249" t="s">
        <v>10</v>
      </c>
      <c r="B32" s="249"/>
      <c r="C32" s="281" t="s">
        <v>11</v>
      </c>
      <c r="D32" s="281"/>
      <c r="E32" s="281"/>
      <c r="F32" s="13">
        <v>150000</v>
      </c>
      <c r="G32" s="9">
        <v>160000</v>
      </c>
      <c r="H32" s="14">
        <v>160000</v>
      </c>
      <c r="I32" s="5"/>
    </row>
    <row r="33" spans="1:9" ht="29.25" customHeight="1" x14ac:dyDescent="0.2">
      <c r="A33" s="249" t="s">
        <v>20</v>
      </c>
      <c r="B33" s="249"/>
      <c r="C33" s="281" t="s">
        <v>21</v>
      </c>
      <c r="D33" s="281"/>
      <c r="E33" s="281"/>
      <c r="F33" s="13">
        <f>825000+80000</f>
        <v>905000</v>
      </c>
      <c r="G33" s="9">
        <v>990000</v>
      </c>
      <c r="H33" s="14">
        <f>G33-374000</f>
        <v>616000</v>
      </c>
      <c r="I33" s="5"/>
    </row>
    <row r="34" spans="1:9" ht="15" customHeight="1" x14ac:dyDescent="0.2">
      <c r="A34" s="260" t="s">
        <v>36</v>
      </c>
      <c r="B34" s="260"/>
      <c r="C34" s="285" t="s">
        <v>37</v>
      </c>
      <c r="D34" s="285"/>
      <c r="E34" s="285"/>
      <c r="F34" s="10">
        <f>F35</f>
        <v>3500000</v>
      </c>
      <c r="G34" s="11">
        <f>G35</f>
        <v>3850000</v>
      </c>
      <c r="H34" s="11">
        <f>H35</f>
        <v>3850000</v>
      </c>
      <c r="I34" s="5"/>
    </row>
    <row r="35" spans="1:9" ht="15" customHeight="1" x14ac:dyDescent="0.2">
      <c r="A35" s="249" t="s">
        <v>16</v>
      </c>
      <c r="B35" s="249"/>
      <c r="C35" s="281" t="s">
        <v>17</v>
      </c>
      <c r="D35" s="281"/>
      <c r="E35" s="281"/>
      <c r="F35" s="13">
        <v>3500000</v>
      </c>
      <c r="G35" s="9">
        <v>3850000</v>
      </c>
      <c r="H35" s="9">
        <v>3850000</v>
      </c>
      <c r="I35" s="5" t="s">
        <v>110</v>
      </c>
    </row>
    <row r="36" spans="1:9" ht="15" customHeight="1" x14ac:dyDescent="0.2">
      <c r="A36" s="260" t="s">
        <v>38</v>
      </c>
      <c r="B36" s="260"/>
      <c r="C36" s="285" t="s">
        <v>39</v>
      </c>
      <c r="D36" s="285"/>
      <c r="E36" s="285"/>
      <c r="F36" s="10">
        <f>F37</f>
        <v>350000</v>
      </c>
      <c r="G36" s="11">
        <f>G37</f>
        <v>385000</v>
      </c>
      <c r="H36" s="11">
        <f>H37</f>
        <v>385000</v>
      </c>
      <c r="I36" s="5"/>
    </row>
    <row r="37" spans="1:9" ht="15" customHeight="1" x14ac:dyDescent="0.2">
      <c r="A37" s="249" t="s">
        <v>10</v>
      </c>
      <c r="B37" s="249"/>
      <c r="C37" s="281" t="s">
        <v>11</v>
      </c>
      <c r="D37" s="281"/>
      <c r="E37" s="281"/>
      <c r="F37" s="13">
        <v>350000</v>
      </c>
      <c r="G37" s="9">
        <v>385000</v>
      </c>
      <c r="H37" s="9">
        <v>385000</v>
      </c>
      <c r="I37" s="5" t="s">
        <v>111</v>
      </c>
    </row>
    <row r="38" spans="1:9" ht="15" customHeight="1" x14ac:dyDescent="0.2">
      <c r="A38" s="260" t="s">
        <v>40</v>
      </c>
      <c r="B38" s="260"/>
      <c r="C38" s="285" t="s">
        <v>41</v>
      </c>
      <c r="D38" s="285"/>
      <c r="E38" s="285"/>
      <c r="F38" s="10">
        <f>F39+F40</f>
        <v>180080</v>
      </c>
      <c r="G38" s="11">
        <f>G39+G40</f>
        <v>198000</v>
      </c>
      <c r="H38" s="11">
        <f>H39+H40</f>
        <v>130000</v>
      </c>
      <c r="I38" s="5"/>
    </row>
    <row r="39" spans="1:9" ht="15" customHeight="1" x14ac:dyDescent="0.2">
      <c r="A39" s="249" t="s">
        <v>8</v>
      </c>
      <c r="B39" s="275"/>
      <c r="C39" s="281" t="s">
        <v>9</v>
      </c>
      <c r="D39" s="281"/>
      <c r="E39" s="281"/>
      <c r="F39" s="13">
        <v>50080</v>
      </c>
      <c r="G39" s="9">
        <v>55000</v>
      </c>
      <c r="H39" s="9">
        <v>0</v>
      </c>
      <c r="I39" s="5"/>
    </row>
    <row r="40" spans="1:9" ht="15" customHeight="1" x14ac:dyDescent="0.2">
      <c r="A40" s="249" t="s">
        <v>10</v>
      </c>
      <c r="B40" s="275"/>
      <c r="C40" s="281" t="s">
        <v>11</v>
      </c>
      <c r="D40" s="281"/>
      <c r="E40" s="281"/>
      <c r="F40" s="13">
        <v>130000</v>
      </c>
      <c r="G40" s="9">
        <v>143000</v>
      </c>
      <c r="H40" s="14">
        <v>130000</v>
      </c>
      <c r="I40" s="5" t="s">
        <v>113</v>
      </c>
    </row>
    <row r="41" spans="1:9" ht="15" customHeight="1" x14ac:dyDescent="0.2">
      <c r="A41" s="260" t="s">
        <v>36</v>
      </c>
      <c r="B41" s="277"/>
      <c r="C41" s="285" t="s">
        <v>59</v>
      </c>
      <c r="D41" s="285"/>
      <c r="E41" s="285"/>
      <c r="F41" s="10">
        <f>F42</f>
        <v>17336450</v>
      </c>
      <c r="G41" s="11">
        <f>G42</f>
        <v>20000000</v>
      </c>
      <c r="H41" s="11">
        <f>H42</f>
        <v>23100000</v>
      </c>
      <c r="I41" s="5"/>
    </row>
    <row r="42" spans="1:9" ht="38.25" customHeight="1" x14ac:dyDescent="0.2">
      <c r="A42" s="249" t="s">
        <v>46</v>
      </c>
      <c r="B42" s="275"/>
      <c r="C42" s="281" t="s">
        <v>47</v>
      </c>
      <c r="D42" s="281"/>
      <c r="E42" s="281"/>
      <c r="F42" s="13">
        <v>17336450</v>
      </c>
      <c r="G42" s="9">
        <v>20000000</v>
      </c>
      <c r="H42" s="9">
        <v>23100000</v>
      </c>
      <c r="I42" s="31" t="s">
        <v>123</v>
      </c>
    </row>
    <row r="43" spans="1:9" ht="32.25" customHeight="1" x14ac:dyDescent="0.2">
      <c r="A43" s="260" t="s">
        <v>112</v>
      </c>
      <c r="B43" s="277"/>
      <c r="C43" s="285" t="s">
        <v>43</v>
      </c>
      <c r="D43" s="285"/>
      <c r="E43" s="285"/>
      <c r="F43" s="10">
        <f>F44</f>
        <v>3149940</v>
      </c>
      <c r="G43" s="11">
        <f>G44</f>
        <v>3500000</v>
      </c>
      <c r="H43" s="12">
        <f>H44</f>
        <v>3500000</v>
      </c>
      <c r="I43" s="32" t="s">
        <v>116</v>
      </c>
    </row>
    <row r="44" spans="1:9" ht="19.5" customHeight="1" x14ac:dyDescent="0.2">
      <c r="A44" s="249" t="s">
        <v>46</v>
      </c>
      <c r="B44" s="275"/>
      <c r="C44" s="281" t="s">
        <v>47</v>
      </c>
      <c r="D44" s="281"/>
      <c r="E44" s="281"/>
      <c r="F44" s="13">
        <v>3149940</v>
      </c>
      <c r="G44" s="9">
        <v>3500000</v>
      </c>
      <c r="H44" s="14">
        <v>3500000</v>
      </c>
      <c r="I44" s="5"/>
    </row>
    <row r="45" spans="1:9" ht="25.5" customHeight="1" x14ac:dyDescent="0.2">
      <c r="A45" s="260" t="s">
        <v>44</v>
      </c>
      <c r="B45" s="277"/>
      <c r="C45" s="285" t="s">
        <v>63</v>
      </c>
      <c r="D45" s="285"/>
      <c r="E45" s="285"/>
      <c r="F45" s="10">
        <f>F46</f>
        <v>70760</v>
      </c>
      <c r="G45" s="11">
        <f>G46</f>
        <v>80000</v>
      </c>
      <c r="H45" s="12">
        <f>H46</f>
        <v>80000</v>
      </c>
      <c r="I45" s="5"/>
    </row>
    <row r="46" spans="1:9" ht="18.75" customHeight="1" x14ac:dyDescent="0.2">
      <c r="A46" s="249" t="s">
        <v>46</v>
      </c>
      <c r="B46" s="275"/>
      <c r="C46" s="281" t="s">
        <v>47</v>
      </c>
      <c r="D46" s="281"/>
      <c r="E46" s="281"/>
      <c r="F46" s="13">
        <v>70760</v>
      </c>
      <c r="G46" s="9">
        <v>80000</v>
      </c>
      <c r="H46" s="14">
        <v>80000</v>
      </c>
      <c r="I46" s="32" t="s">
        <v>114</v>
      </c>
    </row>
    <row r="47" spans="1:9" ht="21" customHeight="1" x14ac:dyDescent="0.2">
      <c r="A47" s="260" t="s">
        <v>44</v>
      </c>
      <c r="B47" s="277"/>
      <c r="C47" s="285" t="s">
        <v>59</v>
      </c>
      <c r="D47" s="285"/>
      <c r="E47" s="285"/>
      <c r="F47" s="10">
        <f>F48</f>
        <v>3510000</v>
      </c>
      <c r="G47" s="11">
        <f>G48</f>
        <v>3900000</v>
      </c>
      <c r="H47" s="12">
        <f>H48</f>
        <v>3500000</v>
      </c>
      <c r="I47" s="5"/>
    </row>
    <row r="48" spans="1:9" ht="22.5" customHeight="1" x14ac:dyDescent="0.2">
      <c r="A48" s="249" t="s">
        <v>46</v>
      </c>
      <c r="B48" s="275"/>
      <c r="C48" s="281" t="s">
        <v>47</v>
      </c>
      <c r="D48" s="281"/>
      <c r="E48" s="281"/>
      <c r="F48" s="13">
        <v>3510000</v>
      </c>
      <c r="G48" s="9">
        <v>3900000</v>
      </c>
      <c r="H48" s="14">
        <v>3500000</v>
      </c>
      <c r="I48" s="32" t="s">
        <v>115</v>
      </c>
    </row>
    <row r="49" spans="1:9" ht="21" customHeight="1" x14ac:dyDescent="0.2">
      <c r="A49" s="260" t="s">
        <v>68</v>
      </c>
      <c r="B49" s="277"/>
      <c r="C49" s="285" t="s">
        <v>67</v>
      </c>
      <c r="D49" s="285"/>
      <c r="E49" s="285"/>
      <c r="F49" s="10">
        <f>F50</f>
        <v>1414033</v>
      </c>
      <c r="G49" s="11">
        <f>G50</f>
        <v>1600000</v>
      </c>
      <c r="H49" s="11">
        <f>H50</f>
        <v>1555300</v>
      </c>
      <c r="I49" s="5"/>
    </row>
    <row r="50" spans="1:9" ht="25.5" customHeight="1" x14ac:dyDescent="0.2">
      <c r="A50" s="249" t="s">
        <v>46</v>
      </c>
      <c r="B50" s="275"/>
      <c r="C50" s="281" t="s">
        <v>47</v>
      </c>
      <c r="D50" s="281"/>
      <c r="E50" s="281"/>
      <c r="F50" s="13">
        <v>1414033</v>
      </c>
      <c r="G50" s="9">
        <v>1600000</v>
      </c>
      <c r="H50" s="9">
        <v>1555300</v>
      </c>
      <c r="I50" s="31" t="s">
        <v>117</v>
      </c>
    </row>
    <row r="51" spans="1:9" ht="23.25" customHeight="1" x14ac:dyDescent="0.2">
      <c r="A51" s="260" t="s">
        <v>84</v>
      </c>
      <c r="B51" s="277"/>
      <c r="C51" s="285" t="s">
        <v>83</v>
      </c>
      <c r="D51" s="285"/>
      <c r="E51" s="285"/>
      <c r="F51" s="10">
        <f>F52</f>
        <v>2491054</v>
      </c>
      <c r="G51" s="11">
        <f>G52</f>
        <v>2750000</v>
      </c>
      <c r="H51" s="11">
        <f>H52</f>
        <v>2705200</v>
      </c>
      <c r="I51" s="5"/>
    </row>
    <row r="52" spans="1:9" ht="31.5" customHeight="1" x14ac:dyDescent="0.2">
      <c r="A52" s="249" t="s">
        <v>46</v>
      </c>
      <c r="B52" s="275"/>
      <c r="C52" s="281" t="s">
        <v>47</v>
      </c>
      <c r="D52" s="281"/>
      <c r="E52" s="281"/>
      <c r="F52" s="13">
        <v>2491054</v>
      </c>
      <c r="G52" s="9">
        <v>2750000</v>
      </c>
      <c r="H52" s="9">
        <v>2705200</v>
      </c>
      <c r="I52" s="31" t="s">
        <v>121</v>
      </c>
    </row>
    <row r="53" spans="1:9" ht="15" customHeight="1" x14ac:dyDescent="0.2">
      <c r="A53" s="260" t="s">
        <v>88</v>
      </c>
      <c r="B53" s="277"/>
      <c r="C53" s="285" t="s">
        <v>87</v>
      </c>
      <c r="D53" s="285"/>
      <c r="E53" s="285"/>
      <c r="F53" s="10">
        <f>F54</f>
        <v>1700000</v>
      </c>
      <c r="G53" s="11">
        <f>G54</f>
        <v>1900000</v>
      </c>
      <c r="H53" s="11">
        <f>H54</f>
        <v>2400000</v>
      </c>
      <c r="I53" s="5"/>
    </row>
    <row r="54" spans="1:9" ht="27" customHeight="1" x14ac:dyDescent="0.2">
      <c r="A54" s="249" t="s">
        <v>46</v>
      </c>
      <c r="B54" s="275"/>
      <c r="C54" s="281" t="s">
        <v>47</v>
      </c>
      <c r="D54" s="281"/>
      <c r="E54" s="281"/>
      <c r="F54" s="13">
        <v>1700000</v>
      </c>
      <c r="G54" s="9">
        <v>1900000</v>
      </c>
      <c r="H54" s="9">
        <v>2400000</v>
      </c>
      <c r="I54" s="31" t="s">
        <v>118</v>
      </c>
    </row>
    <row r="55" spans="1:9" ht="19.5" customHeight="1" x14ac:dyDescent="0.2">
      <c r="A55" s="260" t="s">
        <v>92</v>
      </c>
      <c r="B55" s="277"/>
      <c r="C55" s="285" t="s">
        <v>91</v>
      </c>
      <c r="D55" s="285"/>
      <c r="E55" s="285"/>
      <c r="F55" s="10">
        <f>F56</f>
        <v>300000</v>
      </c>
      <c r="G55" s="11">
        <f>G56</f>
        <v>330000</v>
      </c>
      <c r="H55" s="11">
        <f>H56</f>
        <v>350000</v>
      </c>
      <c r="I55" s="5"/>
    </row>
    <row r="56" spans="1:9" ht="26.25" customHeight="1" x14ac:dyDescent="0.2">
      <c r="A56" s="249" t="s">
        <v>46</v>
      </c>
      <c r="B56" s="275"/>
      <c r="C56" s="281" t="s">
        <v>47</v>
      </c>
      <c r="D56" s="281"/>
      <c r="E56" s="281"/>
      <c r="F56" s="13">
        <v>300000</v>
      </c>
      <c r="G56" s="9">
        <v>330000</v>
      </c>
      <c r="H56" s="9">
        <v>350000</v>
      </c>
      <c r="I56" s="32" t="s">
        <v>119</v>
      </c>
    </row>
    <row r="57" spans="1:9" ht="27.75" customHeight="1" x14ac:dyDescent="0.2">
      <c r="A57" s="260" t="s">
        <v>98</v>
      </c>
      <c r="B57" s="277"/>
      <c r="C57" s="285" t="s">
        <v>99</v>
      </c>
      <c r="D57" s="285"/>
      <c r="E57" s="285"/>
      <c r="F57" s="10">
        <f>F58</f>
        <v>385000</v>
      </c>
      <c r="G57" s="11">
        <f>G58</f>
        <v>4250000</v>
      </c>
      <c r="H57" s="11">
        <f>H58</f>
        <v>423500</v>
      </c>
      <c r="I57" s="5"/>
    </row>
    <row r="58" spans="1:9" ht="40.5" customHeight="1" x14ac:dyDescent="0.2">
      <c r="A58" s="249" t="s">
        <v>46</v>
      </c>
      <c r="B58" s="275"/>
      <c r="C58" s="281" t="s">
        <v>47</v>
      </c>
      <c r="D58" s="281"/>
      <c r="E58" s="281"/>
      <c r="F58" s="13">
        <v>385000</v>
      </c>
      <c r="G58" s="9">
        <v>4250000</v>
      </c>
      <c r="H58" s="9">
        <v>423500</v>
      </c>
      <c r="I58" s="31" t="s">
        <v>120</v>
      </c>
    </row>
    <row r="59" spans="1:9" ht="30" customHeight="1" x14ac:dyDescent="0.2">
      <c r="A59" s="260">
        <v>1010</v>
      </c>
      <c r="B59" s="277"/>
      <c r="C59" s="285" t="s">
        <v>142</v>
      </c>
      <c r="D59" s="285"/>
      <c r="E59" s="285"/>
      <c r="F59" s="10">
        <v>250000</v>
      </c>
      <c r="G59" s="30">
        <v>300000</v>
      </c>
      <c r="H59" s="30">
        <v>300000</v>
      </c>
      <c r="I59" s="31" t="s">
        <v>143</v>
      </c>
    </row>
    <row r="60" spans="1:9" ht="36.75" customHeight="1" x14ac:dyDescent="0.2">
      <c r="A60" s="276" t="s">
        <v>100</v>
      </c>
      <c r="B60" s="276"/>
      <c r="C60" s="285" t="s">
        <v>101</v>
      </c>
      <c r="D60" s="285"/>
      <c r="E60" s="285"/>
      <c r="F60" s="16">
        <f>F6+F19+F23+F26+F28+F30+F34+F36+F38+F41+F43+F45+F47+F49+F51+F53+F55+F57+F59</f>
        <v>57912046</v>
      </c>
      <c r="G60" s="16">
        <f t="shared" ref="G60:H60" si="1">G6+G19+G23+G26+G28+G30+G34+G36+G38+G41+G43+G45+G47+G49+G51+G53+G55+G57+G59</f>
        <v>69699700</v>
      </c>
      <c r="H60" s="17">
        <f t="shared" si="1"/>
        <v>71008300</v>
      </c>
      <c r="I60" s="5"/>
    </row>
    <row r="61" spans="1:9" ht="24" customHeight="1" x14ac:dyDescent="0.2">
      <c r="E61" s="4"/>
    </row>
    <row r="62" spans="1:9" ht="24" customHeight="1" x14ac:dyDescent="0.2">
      <c r="A62" s="276" t="s">
        <v>100</v>
      </c>
      <c r="B62" s="276"/>
      <c r="C62" s="286" t="s">
        <v>126</v>
      </c>
      <c r="D62" s="286"/>
      <c r="E62" s="286"/>
      <c r="F62" s="27"/>
      <c r="G62" s="28"/>
      <c r="H62" s="28">
        <v>80000000</v>
      </c>
      <c r="I62" s="5"/>
    </row>
    <row r="63" spans="1:9" ht="18.75" customHeight="1" x14ac:dyDescent="0.2">
      <c r="A63" s="276" t="s">
        <v>100</v>
      </c>
      <c r="B63" s="276"/>
      <c r="C63" s="286" t="s">
        <v>125</v>
      </c>
      <c r="D63" s="286"/>
      <c r="E63" s="286"/>
      <c r="F63" s="27"/>
      <c r="G63" s="28"/>
      <c r="H63" s="28">
        <f>H62-H60</f>
        <v>8991700</v>
      </c>
      <c r="I63" s="5" t="s">
        <v>127</v>
      </c>
    </row>
    <row r="65" spans="1:9" ht="20.25" x14ac:dyDescent="0.2">
      <c r="A65" s="276" t="s">
        <v>100</v>
      </c>
      <c r="B65" s="276"/>
      <c r="C65" s="282" t="s">
        <v>133</v>
      </c>
      <c r="D65" s="283"/>
      <c r="E65" s="284"/>
      <c r="F65" s="16"/>
      <c r="G65" s="17"/>
      <c r="H65" s="26">
        <f>H63+300000</f>
        <v>9291700</v>
      </c>
      <c r="I65" s="5" t="s">
        <v>144</v>
      </c>
    </row>
    <row r="66" spans="1:9" ht="18.75" customHeight="1" x14ac:dyDescent="0.2">
      <c r="A66" s="289" t="s">
        <v>2</v>
      </c>
      <c r="B66" s="289"/>
      <c r="C66" s="281" t="s">
        <v>136</v>
      </c>
      <c r="D66" s="281"/>
      <c r="E66" s="281"/>
      <c r="F66" s="18"/>
      <c r="G66" s="19"/>
      <c r="H66" s="19">
        <v>0</v>
      </c>
    </row>
    <row r="67" spans="1:9" ht="18.75" customHeight="1" x14ac:dyDescent="0.2">
      <c r="A67" s="280">
        <v>7670</v>
      </c>
      <c r="B67" s="280"/>
      <c r="C67" s="281" t="s">
        <v>129</v>
      </c>
      <c r="D67" s="281"/>
      <c r="E67" s="281"/>
      <c r="F67" s="18"/>
      <c r="G67" s="19"/>
      <c r="H67" s="19">
        <v>5599400</v>
      </c>
      <c r="I67" t="s">
        <v>156</v>
      </c>
    </row>
    <row r="68" spans="1:9" ht="15.75" customHeight="1" x14ac:dyDescent="0.2">
      <c r="A68" s="280">
        <v>6011</v>
      </c>
      <c r="B68" s="280"/>
      <c r="C68" s="281" t="s">
        <v>130</v>
      </c>
      <c r="D68" s="281"/>
      <c r="E68" s="281"/>
      <c r="F68" s="18"/>
      <c r="G68" s="19"/>
      <c r="H68" s="19">
        <v>2378500</v>
      </c>
    </row>
    <row r="69" spans="1:9" ht="25.5" customHeight="1" x14ac:dyDescent="0.2">
      <c r="A69" s="280">
        <v>6012</v>
      </c>
      <c r="B69" s="280"/>
      <c r="C69" s="281" t="s">
        <v>131</v>
      </c>
      <c r="D69" s="281"/>
      <c r="E69" s="281"/>
      <c r="F69" s="18"/>
      <c r="G69" s="19"/>
      <c r="H69" s="19">
        <v>3500000</v>
      </c>
    </row>
    <row r="70" spans="1:9" s="4" customFormat="1" ht="18.75" x14ac:dyDescent="0.2">
      <c r="A70" s="280">
        <v>6030</v>
      </c>
      <c r="B70" s="280"/>
      <c r="C70" s="281" t="s">
        <v>137</v>
      </c>
      <c r="D70" s="281"/>
      <c r="E70" s="281"/>
      <c r="F70" s="24"/>
      <c r="G70" s="25"/>
      <c r="H70" s="19">
        <v>4650000</v>
      </c>
    </row>
    <row r="71" spans="1:9" s="4" customFormat="1" ht="18.75" x14ac:dyDescent="0.2">
      <c r="A71" s="280">
        <v>7130</v>
      </c>
      <c r="B71" s="280"/>
      <c r="C71" s="281" t="s">
        <v>138</v>
      </c>
      <c r="D71" s="281"/>
      <c r="E71" s="281"/>
      <c r="F71" s="24"/>
      <c r="G71" s="25"/>
      <c r="H71" s="19">
        <v>0</v>
      </c>
    </row>
    <row r="72" spans="1:9" s="4" customFormat="1" ht="18.75" customHeight="1" x14ac:dyDescent="0.2">
      <c r="A72" s="280">
        <v>7330</v>
      </c>
      <c r="B72" s="280"/>
      <c r="C72" s="281" t="s">
        <v>139</v>
      </c>
      <c r="D72" s="281"/>
      <c r="E72" s="281"/>
      <c r="F72" s="24"/>
      <c r="G72" s="25"/>
      <c r="H72" s="19">
        <v>0</v>
      </c>
    </row>
    <row r="73" spans="1:9" s="4" customFormat="1" ht="18.75" x14ac:dyDescent="0.2">
      <c r="A73" s="280">
        <v>7350</v>
      </c>
      <c r="B73" s="280"/>
      <c r="C73" s="281" t="s">
        <v>140</v>
      </c>
      <c r="D73" s="281"/>
      <c r="E73" s="281"/>
      <c r="F73" s="24"/>
      <c r="G73" s="25"/>
      <c r="H73" s="19">
        <v>0</v>
      </c>
    </row>
    <row r="74" spans="1:9" s="4" customFormat="1" ht="19.5" x14ac:dyDescent="0.2">
      <c r="A74" s="287"/>
      <c r="B74" s="287"/>
      <c r="C74" s="286" t="s">
        <v>141</v>
      </c>
      <c r="D74" s="286"/>
      <c r="E74" s="286"/>
      <c r="F74" s="27"/>
      <c r="G74" s="28"/>
      <c r="H74" s="29">
        <f>H65-H66-H67-H68-H69-H70-H71-H72-H73</f>
        <v>-6836200</v>
      </c>
    </row>
    <row r="75" spans="1:9" x14ac:dyDescent="0.2">
      <c r="I75" s="39"/>
    </row>
  </sheetData>
  <mergeCells count="140">
    <mergeCell ref="A2:H2"/>
    <mergeCell ref="A66:B66"/>
    <mergeCell ref="C66:E66"/>
    <mergeCell ref="A72:B72"/>
    <mergeCell ref="C72:E72"/>
    <mergeCell ref="C3:G3"/>
    <mergeCell ref="A20:B20"/>
    <mergeCell ref="C20:E20"/>
    <mergeCell ref="A17:B17"/>
    <mergeCell ref="C17:E17"/>
    <mergeCell ref="A18:B18"/>
    <mergeCell ref="C18:E18"/>
    <mergeCell ref="A14:B14"/>
    <mergeCell ref="C14:E14"/>
    <mergeCell ref="A16:B16"/>
    <mergeCell ref="C16:E16"/>
    <mergeCell ref="A25:B25"/>
    <mergeCell ref="C25:E25"/>
    <mergeCell ref="A26:B26"/>
    <mergeCell ref="C26:E26"/>
    <mergeCell ref="A23:B23"/>
    <mergeCell ref="C23:E23"/>
    <mergeCell ref="A19:B19"/>
    <mergeCell ref="C19:E19"/>
    <mergeCell ref="A74:B74"/>
    <mergeCell ref="C74:E74"/>
    <mergeCell ref="A6:B6"/>
    <mergeCell ref="C6:E6"/>
    <mergeCell ref="A7:B7"/>
    <mergeCell ref="C7:E7"/>
    <mergeCell ref="A4:B4"/>
    <mergeCell ref="C4:E4"/>
    <mergeCell ref="A5:B5"/>
    <mergeCell ref="C5:E5"/>
    <mergeCell ref="A12:B12"/>
    <mergeCell ref="C12:E12"/>
    <mergeCell ref="A13:B13"/>
    <mergeCell ref="C13:E13"/>
    <mergeCell ref="A10:B10"/>
    <mergeCell ref="C10:E10"/>
    <mergeCell ref="A11:B11"/>
    <mergeCell ref="C11:E11"/>
    <mergeCell ref="A8:B8"/>
    <mergeCell ref="C8:E8"/>
    <mergeCell ref="A9:B9"/>
    <mergeCell ref="C9:E9"/>
    <mergeCell ref="A15:B15"/>
    <mergeCell ref="C15:E15"/>
    <mergeCell ref="A21:B21"/>
    <mergeCell ref="C21:E21"/>
    <mergeCell ref="A22:B22"/>
    <mergeCell ref="C22:E22"/>
    <mergeCell ref="A31:B31"/>
    <mergeCell ref="C31:E31"/>
    <mergeCell ref="A32:B32"/>
    <mergeCell ref="C32:E32"/>
    <mergeCell ref="A29:B29"/>
    <mergeCell ref="C29:E29"/>
    <mergeCell ref="A30:B30"/>
    <mergeCell ref="C30:E30"/>
    <mergeCell ref="A27:B27"/>
    <mergeCell ref="C27:E27"/>
    <mergeCell ref="A28:B28"/>
    <mergeCell ref="C28:E28"/>
    <mergeCell ref="A24:B24"/>
    <mergeCell ref="C24:E24"/>
    <mergeCell ref="A37:B37"/>
    <mergeCell ref="C37:E37"/>
    <mergeCell ref="A38:B38"/>
    <mergeCell ref="C38:E38"/>
    <mergeCell ref="A35:B35"/>
    <mergeCell ref="C35:E35"/>
    <mergeCell ref="A36:B36"/>
    <mergeCell ref="C36:E36"/>
    <mergeCell ref="A33:B33"/>
    <mergeCell ref="C33:E33"/>
    <mergeCell ref="A34:B34"/>
    <mergeCell ref="C34:E34"/>
    <mergeCell ref="A41:B41"/>
    <mergeCell ref="C41:E41"/>
    <mergeCell ref="A47:B47"/>
    <mergeCell ref="C47:E47"/>
    <mergeCell ref="A44:B44"/>
    <mergeCell ref="C44:E44"/>
    <mergeCell ref="A43:B43"/>
    <mergeCell ref="C43:E43"/>
    <mergeCell ref="A39:B39"/>
    <mergeCell ref="C39:E39"/>
    <mergeCell ref="A40:B40"/>
    <mergeCell ref="C40:E40"/>
    <mergeCell ref="A50:B50"/>
    <mergeCell ref="C50:E50"/>
    <mergeCell ref="A49:B49"/>
    <mergeCell ref="C49:E49"/>
    <mergeCell ref="A46:B46"/>
    <mergeCell ref="C46:E46"/>
    <mergeCell ref="A45:B45"/>
    <mergeCell ref="C45:E45"/>
    <mergeCell ref="A42:B42"/>
    <mergeCell ref="C42:E42"/>
    <mergeCell ref="A48:B48"/>
    <mergeCell ref="C48:E48"/>
    <mergeCell ref="A54:B54"/>
    <mergeCell ref="C54:E54"/>
    <mergeCell ref="A53:B53"/>
    <mergeCell ref="C53:E53"/>
    <mergeCell ref="A51:B51"/>
    <mergeCell ref="C51:E51"/>
    <mergeCell ref="A52:B52"/>
    <mergeCell ref="C52:E52"/>
    <mergeCell ref="A63:B63"/>
    <mergeCell ref="C63:E63"/>
    <mergeCell ref="A62:B62"/>
    <mergeCell ref="C62:E62"/>
    <mergeCell ref="A58:B58"/>
    <mergeCell ref="C58:E58"/>
    <mergeCell ref="A60:B60"/>
    <mergeCell ref="C60:E60"/>
    <mergeCell ref="A57:B57"/>
    <mergeCell ref="C57:E57"/>
    <mergeCell ref="A55:B55"/>
    <mergeCell ref="C55:E55"/>
    <mergeCell ref="A56:B56"/>
    <mergeCell ref="C56:E56"/>
    <mergeCell ref="A59:B59"/>
    <mergeCell ref="C59:E59"/>
    <mergeCell ref="A73:B73"/>
    <mergeCell ref="C73:E73"/>
    <mergeCell ref="A65:B65"/>
    <mergeCell ref="C65:E65"/>
    <mergeCell ref="A67:B67"/>
    <mergeCell ref="C67:E67"/>
    <mergeCell ref="A68:B68"/>
    <mergeCell ref="C68:E68"/>
    <mergeCell ref="A69:B69"/>
    <mergeCell ref="C69:E69"/>
    <mergeCell ref="A70:B70"/>
    <mergeCell ref="C70:E70"/>
    <mergeCell ref="A71:B71"/>
    <mergeCell ref="C71:E71"/>
  </mergeCells>
  <pageMargins left="0.23622047244094491" right="0.31496062992125984" top="0.23622047244094491" bottom="0.23622047244094491" header="0.31496062992125984" footer="0.31496062992125984"/>
  <pageSetup paperSize="9" scale="59" fitToHeight="100" orientation="landscape" r:id="rId1"/>
  <rowBreaks count="1" manualBreakCount="1">
    <brk id="4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77"/>
  <sheetViews>
    <sheetView showGridLines="0" view="pageBreakPreview" topLeftCell="A13" zoomScaleNormal="100" zoomScaleSheetLayoutView="100" workbookViewId="0">
      <selection activeCell="I28" sqref="I28"/>
    </sheetView>
  </sheetViews>
  <sheetFormatPr defaultRowHeight="12.75" x14ac:dyDescent="0.2"/>
  <cols>
    <col min="1" max="1" width="5.42578125" customWidth="1"/>
    <col min="2" max="2" width="1.85546875" customWidth="1"/>
    <col min="3" max="3" width="8.42578125" style="4" customWidth="1"/>
    <col min="4" max="4" width="31.140625" style="4" customWidth="1"/>
    <col min="5" max="5" width="25.42578125" customWidth="1"/>
    <col min="6" max="7" width="14.28515625" style="7" customWidth="1"/>
    <col min="8" max="8" width="17" style="7" customWidth="1"/>
    <col min="9" max="9" width="69" customWidth="1"/>
  </cols>
  <sheetData>
    <row r="1" spans="1:9" ht="15" customHeight="1" x14ac:dyDescent="0.2">
      <c r="F1" s="6"/>
      <c r="G1" s="6"/>
      <c r="H1" s="6"/>
    </row>
    <row r="2" spans="1:9" ht="33" customHeight="1" thickBot="1" x14ac:dyDescent="0.25">
      <c r="A2" s="256" t="s">
        <v>102</v>
      </c>
      <c r="B2" s="256"/>
      <c r="C2" s="256"/>
      <c r="D2" s="256"/>
      <c r="E2" s="256"/>
      <c r="F2" s="256"/>
      <c r="G2" s="256"/>
      <c r="H2" s="256"/>
    </row>
    <row r="3" spans="1:9" ht="21.95" customHeight="1" thickBot="1" x14ac:dyDescent="0.25">
      <c r="A3" s="20"/>
      <c r="B3" s="20"/>
      <c r="C3" s="290" t="s">
        <v>134</v>
      </c>
      <c r="D3" s="291"/>
      <c r="E3" s="291"/>
      <c r="F3" s="291"/>
      <c r="G3" s="292"/>
      <c r="H3" s="21">
        <f>H60</f>
        <v>71308300</v>
      </c>
    </row>
    <row r="4" spans="1:9" ht="36" customHeight="1" x14ac:dyDescent="0.2">
      <c r="A4" s="257" t="s">
        <v>0</v>
      </c>
      <c r="B4" s="257"/>
      <c r="C4" s="288" t="s">
        <v>1</v>
      </c>
      <c r="D4" s="288"/>
      <c r="E4" s="288"/>
      <c r="F4" s="22" t="s">
        <v>105</v>
      </c>
      <c r="G4" s="23" t="s">
        <v>107</v>
      </c>
      <c r="H4" s="23" t="s">
        <v>135</v>
      </c>
    </row>
    <row r="5" spans="1:9" ht="12" customHeight="1" x14ac:dyDescent="0.2">
      <c r="A5" s="259" t="s">
        <v>103</v>
      </c>
      <c r="B5" s="259"/>
      <c r="C5" s="259" t="s">
        <v>104</v>
      </c>
      <c r="D5" s="259"/>
      <c r="E5" s="259"/>
      <c r="F5" s="8">
        <v>3</v>
      </c>
      <c r="G5" s="9"/>
      <c r="H5" s="9"/>
    </row>
    <row r="6" spans="1:9" ht="39" customHeight="1" x14ac:dyDescent="0.2">
      <c r="A6" s="252" t="s">
        <v>2</v>
      </c>
      <c r="B6" s="252"/>
      <c r="C6" s="285" t="s">
        <v>3</v>
      </c>
      <c r="D6" s="285"/>
      <c r="E6" s="285"/>
      <c r="F6" s="10">
        <f>F7+F8+F9+F10+F11+F12+F13+F14+F16+F17+F18+F15</f>
        <v>16264600</v>
      </c>
      <c r="G6" s="10">
        <f t="shared" ref="G6:H6" si="0">G7+G8+G9+G10+G11+G12+G13+G14+G16+G17+G18+G15</f>
        <v>19056700</v>
      </c>
      <c r="H6" s="10">
        <f t="shared" si="0"/>
        <v>19206700</v>
      </c>
      <c r="I6" s="31" t="s">
        <v>122</v>
      </c>
    </row>
    <row r="7" spans="1:9" ht="15" customHeight="1" x14ac:dyDescent="0.2">
      <c r="A7" s="249" t="s">
        <v>4</v>
      </c>
      <c r="B7" s="249"/>
      <c r="C7" s="281" t="s">
        <v>5</v>
      </c>
      <c r="D7" s="281"/>
      <c r="E7" s="281"/>
      <c r="F7" s="13">
        <v>11175000</v>
      </c>
      <c r="G7" s="9">
        <v>13210400</v>
      </c>
      <c r="H7" s="14">
        <v>13210400</v>
      </c>
      <c r="I7" s="31" t="s">
        <v>145</v>
      </c>
    </row>
    <row r="8" spans="1:9" ht="15" customHeight="1" x14ac:dyDescent="0.2">
      <c r="A8" s="249" t="s">
        <v>6</v>
      </c>
      <c r="B8" s="249"/>
      <c r="C8" s="281" t="s">
        <v>7</v>
      </c>
      <c r="D8" s="281"/>
      <c r="E8" s="281"/>
      <c r="F8" s="13">
        <v>2458600</v>
      </c>
      <c r="G8" s="9">
        <v>2906300</v>
      </c>
      <c r="H8" s="14">
        <v>2906300</v>
      </c>
      <c r="I8" s="31" t="s">
        <v>146</v>
      </c>
    </row>
    <row r="9" spans="1:9" ht="50.25" customHeight="1" x14ac:dyDescent="0.2">
      <c r="A9" s="249" t="s">
        <v>8</v>
      </c>
      <c r="B9" s="249"/>
      <c r="C9" s="281" t="s">
        <v>9</v>
      </c>
      <c r="D9" s="281"/>
      <c r="E9" s="281"/>
      <c r="F9" s="13">
        <v>710000</v>
      </c>
      <c r="G9" s="9">
        <v>730000</v>
      </c>
      <c r="H9" s="14">
        <v>730000</v>
      </c>
      <c r="I9" s="31" t="s">
        <v>149</v>
      </c>
    </row>
    <row r="10" spans="1:9" ht="51" customHeight="1" x14ac:dyDescent="0.2">
      <c r="A10" s="249" t="s">
        <v>10</v>
      </c>
      <c r="B10" s="249"/>
      <c r="C10" s="281" t="s">
        <v>11</v>
      </c>
      <c r="D10" s="281"/>
      <c r="E10" s="281"/>
      <c r="F10" s="13">
        <v>820000</v>
      </c>
      <c r="G10" s="9">
        <v>1200000</v>
      </c>
      <c r="H10" s="14">
        <v>1200000</v>
      </c>
      <c r="I10" s="31" t="s">
        <v>150</v>
      </c>
    </row>
    <row r="11" spans="1:9" ht="15" customHeight="1" x14ac:dyDescent="0.2">
      <c r="A11" s="249" t="s">
        <v>12</v>
      </c>
      <c r="B11" s="249"/>
      <c r="C11" s="281" t="s">
        <v>13</v>
      </c>
      <c r="D11" s="281"/>
      <c r="E11" s="281"/>
      <c r="F11" s="13">
        <v>50000</v>
      </c>
      <c r="G11" s="9">
        <v>50000</v>
      </c>
      <c r="H11" s="14">
        <v>50000</v>
      </c>
    </row>
    <row r="12" spans="1:9" ht="15" customHeight="1" x14ac:dyDescent="0.2">
      <c r="A12" s="249" t="s">
        <v>14</v>
      </c>
      <c r="B12" s="249"/>
      <c r="C12" s="281" t="s">
        <v>15</v>
      </c>
      <c r="D12" s="281"/>
      <c r="E12" s="281"/>
      <c r="F12" s="13">
        <v>20000</v>
      </c>
      <c r="G12" s="9">
        <v>20000</v>
      </c>
      <c r="H12" s="14">
        <v>20000</v>
      </c>
      <c r="I12" s="34" t="s">
        <v>151</v>
      </c>
    </row>
    <row r="13" spans="1:9" ht="15" customHeight="1" x14ac:dyDescent="0.2">
      <c r="A13" s="249" t="s">
        <v>16</v>
      </c>
      <c r="B13" s="249"/>
      <c r="C13" s="281" t="s">
        <v>17</v>
      </c>
      <c r="D13" s="281"/>
      <c r="E13" s="281"/>
      <c r="F13" s="13">
        <v>250000</v>
      </c>
      <c r="G13" s="9">
        <v>250000</v>
      </c>
      <c r="H13" s="14">
        <v>250000</v>
      </c>
      <c r="I13" s="34" t="s">
        <v>152</v>
      </c>
    </row>
    <row r="14" spans="1:9" ht="15" customHeight="1" x14ac:dyDescent="0.2">
      <c r="A14" s="249" t="s">
        <v>18</v>
      </c>
      <c r="B14" s="249"/>
      <c r="C14" s="281" t="s">
        <v>19</v>
      </c>
      <c r="D14" s="281"/>
      <c r="E14" s="281"/>
      <c r="F14" s="13">
        <v>610000</v>
      </c>
      <c r="G14" s="9">
        <v>510000</v>
      </c>
      <c r="H14" s="14">
        <v>510000</v>
      </c>
      <c r="I14" s="34" t="s">
        <v>153</v>
      </c>
    </row>
    <row r="15" spans="1:9" ht="15" customHeight="1" x14ac:dyDescent="0.2">
      <c r="A15" s="249" t="s">
        <v>78</v>
      </c>
      <c r="B15" s="249"/>
      <c r="C15" s="281" t="s">
        <v>79</v>
      </c>
      <c r="D15" s="281"/>
      <c r="E15" s="281"/>
      <c r="F15" s="13">
        <v>0</v>
      </c>
      <c r="G15" s="9">
        <v>0</v>
      </c>
      <c r="H15" s="14">
        <v>150000</v>
      </c>
      <c r="I15" s="34" t="s">
        <v>157</v>
      </c>
    </row>
    <row r="16" spans="1:9" ht="21" customHeight="1" x14ac:dyDescent="0.2">
      <c r="A16" s="249" t="s">
        <v>20</v>
      </c>
      <c r="B16" s="249"/>
      <c r="C16" s="281" t="s">
        <v>21</v>
      </c>
      <c r="D16" s="281"/>
      <c r="E16" s="281"/>
      <c r="F16" s="13">
        <v>30000</v>
      </c>
      <c r="G16" s="9">
        <v>30000</v>
      </c>
      <c r="H16" s="14">
        <v>30000</v>
      </c>
      <c r="I16" s="34" t="s">
        <v>154</v>
      </c>
    </row>
    <row r="17" spans="1:9" ht="15" customHeight="1" x14ac:dyDescent="0.2">
      <c r="A17" s="249" t="s">
        <v>22</v>
      </c>
      <c r="B17" s="249"/>
      <c r="C17" s="281" t="s">
        <v>23</v>
      </c>
      <c r="D17" s="281"/>
      <c r="E17" s="281"/>
      <c r="F17" s="13">
        <v>10000</v>
      </c>
      <c r="G17" s="9">
        <v>10000</v>
      </c>
      <c r="H17" s="14">
        <v>10000</v>
      </c>
    </row>
    <row r="18" spans="1:9" ht="15" customHeight="1" x14ac:dyDescent="0.2">
      <c r="A18" s="249" t="s">
        <v>24</v>
      </c>
      <c r="B18" s="249"/>
      <c r="C18" s="281" t="s">
        <v>25</v>
      </c>
      <c r="D18" s="281"/>
      <c r="E18" s="281"/>
      <c r="F18" s="13">
        <v>131000</v>
      </c>
      <c r="G18" s="9">
        <v>140000</v>
      </c>
      <c r="H18" s="14">
        <v>140000</v>
      </c>
      <c r="I18" s="34" t="s">
        <v>155</v>
      </c>
    </row>
    <row r="19" spans="1:9" ht="15" customHeight="1" x14ac:dyDescent="0.2">
      <c r="A19" s="252" t="s">
        <v>26</v>
      </c>
      <c r="B19" s="252"/>
      <c r="C19" s="285" t="s">
        <v>27</v>
      </c>
      <c r="D19" s="285"/>
      <c r="E19" s="285"/>
      <c r="F19" s="10">
        <f>F20+F21+F22</f>
        <v>1270129</v>
      </c>
      <c r="G19" s="11">
        <f>G20+G21+G22</f>
        <v>1397000</v>
      </c>
      <c r="H19" s="11">
        <f>H20+H21+H22</f>
        <v>2000000</v>
      </c>
    </row>
    <row r="20" spans="1:9" ht="15" customHeight="1" x14ac:dyDescent="0.2">
      <c r="A20" s="249" t="s">
        <v>8</v>
      </c>
      <c r="B20" s="249"/>
      <c r="C20" s="281" t="s">
        <v>9</v>
      </c>
      <c r="D20" s="281"/>
      <c r="E20" s="281"/>
      <c r="F20" s="13">
        <v>743229</v>
      </c>
      <c r="G20" s="9">
        <v>817500</v>
      </c>
      <c r="H20" s="9">
        <v>500000</v>
      </c>
      <c r="I20" s="31" t="s">
        <v>108</v>
      </c>
    </row>
    <row r="21" spans="1:9" ht="15" customHeight="1" x14ac:dyDescent="0.2">
      <c r="A21" s="249" t="s">
        <v>10</v>
      </c>
      <c r="B21" s="249"/>
      <c r="C21" s="281" t="s">
        <v>11</v>
      </c>
      <c r="D21" s="281"/>
      <c r="E21" s="281"/>
      <c r="F21" s="13">
        <v>376900</v>
      </c>
      <c r="G21" s="9">
        <v>414500</v>
      </c>
      <c r="H21" s="9">
        <v>400000</v>
      </c>
      <c r="I21" s="32" t="s">
        <v>109</v>
      </c>
    </row>
    <row r="22" spans="1:9" ht="26.25" customHeight="1" x14ac:dyDescent="0.2">
      <c r="A22" s="249" t="s">
        <v>20</v>
      </c>
      <c r="B22" s="249"/>
      <c r="C22" s="281" t="s">
        <v>21</v>
      </c>
      <c r="D22" s="281"/>
      <c r="E22" s="281"/>
      <c r="F22" s="13">
        <v>150000</v>
      </c>
      <c r="G22" s="9">
        <v>165000</v>
      </c>
      <c r="H22" s="9">
        <v>1100000</v>
      </c>
      <c r="I22" s="36" t="s">
        <v>124</v>
      </c>
    </row>
    <row r="23" spans="1:9" ht="38.25" customHeight="1" x14ac:dyDescent="0.2">
      <c r="A23" s="260" t="s">
        <v>28</v>
      </c>
      <c r="B23" s="260"/>
      <c r="C23" s="285" t="s">
        <v>29</v>
      </c>
      <c r="D23" s="285"/>
      <c r="E23" s="285"/>
      <c r="F23" s="10">
        <f>F24+F25</f>
        <v>166000</v>
      </c>
      <c r="G23" s="11">
        <f>G24+G25</f>
        <v>0</v>
      </c>
      <c r="H23" s="12">
        <f>H24</f>
        <v>70000</v>
      </c>
      <c r="I23" s="36" t="s">
        <v>148</v>
      </c>
    </row>
    <row r="24" spans="1:9" ht="27" customHeight="1" x14ac:dyDescent="0.2">
      <c r="A24" s="249" t="s">
        <v>8</v>
      </c>
      <c r="B24" s="249"/>
      <c r="C24" s="281" t="s">
        <v>9</v>
      </c>
      <c r="D24" s="281"/>
      <c r="E24" s="281"/>
      <c r="F24" s="13">
        <v>120000</v>
      </c>
      <c r="G24" s="9">
        <v>0</v>
      </c>
      <c r="H24" s="14">
        <f>56000+14000</f>
        <v>70000</v>
      </c>
      <c r="I24" s="36" t="s">
        <v>147</v>
      </c>
    </row>
    <row r="25" spans="1:9" ht="28.5" customHeight="1" x14ac:dyDescent="0.2">
      <c r="A25" s="249" t="s">
        <v>20</v>
      </c>
      <c r="B25" s="249"/>
      <c r="C25" s="281" t="s">
        <v>21</v>
      </c>
      <c r="D25" s="281"/>
      <c r="E25" s="281"/>
      <c r="F25" s="13">
        <v>46000</v>
      </c>
      <c r="G25" s="9">
        <v>0</v>
      </c>
      <c r="H25" s="15">
        <v>0</v>
      </c>
    </row>
    <row r="26" spans="1:9" ht="44.25" customHeight="1" x14ac:dyDescent="0.2">
      <c r="A26" s="260" t="s">
        <v>30</v>
      </c>
      <c r="B26" s="260"/>
      <c r="C26" s="285" t="s">
        <v>31</v>
      </c>
      <c r="D26" s="285"/>
      <c r="E26" s="285"/>
      <c r="F26" s="10">
        <f>F27</f>
        <v>480000</v>
      </c>
      <c r="G26" s="11">
        <f>G27</f>
        <v>530000</v>
      </c>
      <c r="H26" s="12">
        <f>H27</f>
        <v>600000</v>
      </c>
    </row>
    <row r="27" spans="1:9" ht="39.75" customHeight="1" x14ac:dyDescent="0.2">
      <c r="A27" s="249" t="s">
        <v>20</v>
      </c>
      <c r="B27" s="249"/>
      <c r="C27" s="281" t="s">
        <v>21</v>
      </c>
      <c r="D27" s="281"/>
      <c r="E27" s="281"/>
      <c r="F27" s="13">
        <v>480000</v>
      </c>
      <c r="G27" s="9">
        <v>530000</v>
      </c>
      <c r="H27" s="14">
        <v>600000</v>
      </c>
    </row>
    <row r="28" spans="1:9" ht="36.75" customHeight="1" x14ac:dyDescent="0.2">
      <c r="A28" s="260" t="s">
        <v>32</v>
      </c>
      <c r="B28" s="260"/>
      <c r="C28" s="285" t="s">
        <v>33</v>
      </c>
      <c r="D28" s="285"/>
      <c r="E28" s="285"/>
      <c r="F28" s="10">
        <f>F29</f>
        <v>3654000</v>
      </c>
      <c r="G28" s="11">
        <f>G29</f>
        <v>4100000</v>
      </c>
      <c r="H28" s="12">
        <f>H29</f>
        <v>5653600</v>
      </c>
      <c r="I28" s="36" t="s">
        <v>132</v>
      </c>
    </row>
    <row r="29" spans="1:9" ht="15" customHeight="1" x14ac:dyDescent="0.2">
      <c r="A29" s="249" t="s">
        <v>22</v>
      </c>
      <c r="B29" s="249"/>
      <c r="C29" s="281" t="s">
        <v>23</v>
      </c>
      <c r="D29" s="281"/>
      <c r="E29" s="281"/>
      <c r="F29" s="13">
        <v>3654000</v>
      </c>
      <c r="G29" s="9">
        <v>4100000</v>
      </c>
      <c r="H29" s="14">
        <f>2653600+2000000+1000000</f>
        <v>5653600</v>
      </c>
    </row>
    <row r="30" spans="1:9" ht="29.25" customHeight="1" x14ac:dyDescent="0.2">
      <c r="A30" s="260" t="s">
        <v>34</v>
      </c>
      <c r="B30" s="260"/>
      <c r="C30" s="285" t="s">
        <v>35</v>
      </c>
      <c r="D30" s="285"/>
      <c r="E30" s="285"/>
      <c r="F30" s="10">
        <f>F31+F32+F33</f>
        <v>1440000</v>
      </c>
      <c r="G30" s="11">
        <f>G31+G32+G33</f>
        <v>1573000</v>
      </c>
      <c r="H30" s="12">
        <f>H31+H32+H33</f>
        <v>1199000</v>
      </c>
      <c r="I30" s="36" t="s">
        <v>128</v>
      </c>
    </row>
    <row r="31" spans="1:9" ht="15" customHeight="1" x14ac:dyDescent="0.2">
      <c r="A31" s="249" t="s">
        <v>8</v>
      </c>
      <c r="B31" s="249"/>
      <c r="C31" s="281" t="s">
        <v>9</v>
      </c>
      <c r="D31" s="281"/>
      <c r="E31" s="281"/>
      <c r="F31" s="13">
        <f>115000+270000</f>
        <v>385000</v>
      </c>
      <c r="G31" s="9">
        <v>423000</v>
      </c>
      <c r="H31" s="14">
        <v>423000</v>
      </c>
      <c r="I31" s="5"/>
    </row>
    <row r="32" spans="1:9" ht="15" customHeight="1" x14ac:dyDescent="0.2">
      <c r="A32" s="249" t="s">
        <v>10</v>
      </c>
      <c r="B32" s="249"/>
      <c r="C32" s="281" t="s">
        <v>11</v>
      </c>
      <c r="D32" s="281"/>
      <c r="E32" s="281"/>
      <c r="F32" s="13">
        <v>150000</v>
      </c>
      <c r="G32" s="9">
        <v>160000</v>
      </c>
      <c r="H32" s="14">
        <v>160000</v>
      </c>
      <c r="I32" s="5"/>
    </row>
    <row r="33" spans="1:9" ht="29.25" customHeight="1" x14ac:dyDescent="0.2">
      <c r="A33" s="249" t="s">
        <v>20</v>
      </c>
      <c r="B33" s="249"/>
      <c r="C33" s="281" t="s">
        <v>21</v>
      </c>
      <c r="D33" s="281"/>
      <c r="E33" s="281"/>
      <c r="F33" s="13">
        <f>825000+80000</f>
        <v>905000</v>
      </c>
      <c r="G33" s="9">
        <v>990000</v>
      </c>
      <c r="H33" s="14">
        <f>G33-374000</f>
        <v>616000</v>
      </c>
      <c r="I33" s="5"/>
    </row>
    <row r="34" spans="1:9" ht="15" customHeight="1" x14ac:dyDescent="0.2">
      <c r="A34" s="260" t="s">
        <v>36</v>
      </c>
      <c r="B34" s="260"/>
      <c r="C34" s="285" t="s">
        <v>37</v>
      </c>
      <c r="D34" s="285"/>
      <c r="E34" s="285"/>
      <c r="F34" s="10">
        <f>F35</f>
        <v>3500000</v>
      </c>
      <c r="G34" s="11">
        <f>G35</f>
        <v>3850000</v>
      </c>
      <c r="H34" s="11">
        <f>H35</f>
        <v>3850000</v>
      </c>
      <c r="I34" s="5"/>
    </row>
    <row r="35" spans="1:9" ht="15" customHeight="1" x14ac:dyDescent="0.2">
      <c r="A35" s="249" t="s">
        <v>16</v>
      </c>
      <c r="B35" s="249"/>
      <c r="C35" s="281" t="s">
        <v>17</v>
      </c>
      <c r="D35" s="281"/>
      <c r="E35" s="281"/>
      <c r="F35" s="13">
        <v>3500000</v>
      </c>
      <c r="G35" s="9">
        <v>3850000</v>
      </c>
      <c r="H35" s="9">
        <v>3850000</v>
      </c>
      <c r="I35" s="5" t="s">
        <v>110</v>
      </c>
    </row>
    <row r="36" spans="1:9" ht="15" customHeight="1" x14ac:dyDescent="0.2">
      <c r="A36" s="260" t="s">
        <v>38</v>
      </c>
      <c r="B36" s="260"/>
      <c r="C36" s="285" t="s">
        <v>39</v>
      </c>
      <c r="D36" s="285"/>
      <c r="E36" s="285"/>
      <c r="F36" s="10">
        <f>F37</f>
        <v>350000</v>
      </c>
      <c r="G36" s="11">
        <f>G37</f>
        <v>385000</v>
      </c>
      <c r="H36" s="11">
        <f>H37</f>
        <v>385000</v>
      </c>
      <c r="I36" s="5"/>
    </row>
    <row r="37" spans="1:9" ht="15" customHeight="1" x14ac:dyDescent="0.2">
      <c r="A37" s="249" t="s">
        <v>10</v>
      </c>
      <c r="B37" s="249"/>
      <c r="C37" s="281" t="s">
        <v>11</v>
      </c>
      <c r="D37" s="281"/>
      <c r="E37" s="281"/>
      <c r="F37" s="13">
        <v>350000</v>
      </c>
      <c r="G37" s="9">
        <v>385000</v>
      </c>
      <c r="H37" s="9">
        <v>385000</v>
      </c>
      <c r="I37" s="37" t="s">
        <v>111</v>
      </c>
    </row>
    <row r="38" spans="1:9" ht="15" customHeight="1" x14ac:dyDescent="0.2">
      <c r="A38" s="260" t="s">
        <v>40</v>
      </c>
      <c r="B38" s="260"/>
      <c r="C38" s="285" t="s">
        <v>41</v>
      </c>
      <c r="D38" s="285"/>
      <c r="E38" s="285"/>
      <c r="F38" s="10">
        <f>F39+F40</f>
        <v>180080</v>
      </c>
      <c r="G38" s="11">
        <f>G39+G40</f>
        <v>198000</v>
      </c>
      <c r="H38" s="11">
        <f>H39+H40</f>
        <v>130000</v>
      </c>
      <c r="I38" s="5"/>
    </row>
    <row r="39" spans="1:9" ht="15" customHeight="1" x14ac:dyDescent="0.2">
      <c r="A39" s="249" t="s">
        <v>8</v>
      </c>
      <c r="B39" s="275"/>
      <c r="C39" s="281" t="s">
        <v>9</v>
      </c>
      <c r="D39" s="281"/>
      <c r="E39" s="281"/>
      <c r="F39" s="13">
        <v>50080</v>
      </c>
      <c r="G39" s="9">
        <v>55000</v>
      </c>
      <c r="H39" s="9">
        <v>0</v>
      </c>
      <c r="I39" s="5"/>
    </row>
    <row r="40" spans="1:9" ht="15" customHeight="1" x14ac:dyDescent="0.2">
      <c r="A40" s="249" t="s">
        <v>10</v>
      </c>
      <c r="B40" s="275"/>
      <c r="C40" s="281" t="s">
        <v>11</v>
      </c>
      <c r="D40" s="281"/>
      <c r="E40" s="281"/>
      <c r="F40" s="13">
        <v>130000</v>
      </c>
      <c r="G40" s="9">
        <v>143000</v>
      </c>
      <c r="H40" s="14">
        <v>130000</v>
      </c>
      <c r="I40" s="5" t="s">
        <v>113</v>
      </c>
    </row>
    <row r="41" spans="1:9" ht="15" customHeight="1" x14ac:dyDescent="0.2">
      <c r="A41" s="260" t="s">
        <v>36</v>
      </c>
      <c r="B41" s="277"/>
      <c r="C41" s="285" t="s">
        <v>59</v>
      </c>
      <c r="D41" s="285"/>
      <c r="E41" s="285"/>
      <c r="F41" s="10">
        <f>F42</f>
        <v>17336450</v>
      </c>
      <c r="G41" s="11">
        <f>G42</f>
        <v>20000000</v>
      </c>
      <c r="H41" s="11">
        <f>H42</f>
        <v>23400000</v>
      </c>
      <c r="I41" s="5"/>
    </row>
    <row r="42" spans="1:9" ht="38.25" customHeight="1" x14ac:dyDescent="0.2">
      <c r="A42" s="249" t="s">
        <v>46</v>
      </c>
      <c r="B42" s="275"/>
      <c r="C42" s="281" t="s">
        <v>47</v>
      </c>
      <c r="D42" s="281"/>
      <c r="E42" s="281"/>
      <c r="F42" s="13">
        <v>17336450</v>
      </c>
      <c r="G42" s="9">
        <v>20000000</v>
      </c>
      <c r="H42" s="9">
        <f>23100000+300000</f>
        <v>23400000</v>
      </c>
      <c r="I42" s="36" t="s">
        <v>158</v>
      </c>
    </row>
    <row r="43" spans="1:9" ht="32.25" customHeight="1" x14ac:dyDescent="0.2">
      <c r="A43" s="260" t="s">
        <v>112</v>
      </c>
      <c r="B43" s="277"/>
      <c r="C43" s="285" t="s">
        <v>43</v>
      </c>
      <c r="D43" s="285"/>
      <c r="E43" s="285"/>
      <c r="F43" s="10">
        <f>F44</f>
        <v>3149940</v>
      </c>
      <c r="G43" s="11">
        <f>G44</f>
        <v>3500000</v>
      </c>
      <c r="H43" s="12">
        <f>H44</f>
        <v>3500000</v>
      </c>
      <c r="I43" s="32" t="s">
        <v>116</v>
      </c>
    </row>
    <row r="44" spans="1:9" ht="19.5" customHeight="1" x14ac:dyDescent="0.2">
      <c r="A44" s="249" t="s">
        <v>46</v>
      </c>
      <c r="B44" s="275"/>
      <c r="C44" s="281" t="s">
        <v>47</v>
      </c>
      <c r="D44" s="281"/>
      <c r="E44" s="281"/>
      <c r="F44" s="13">
        <v>3149940</v>
      </c>
      <c r="G44" s="9">
        <v>3500000</v>
      </c>
      <c r="H44" s="14">
        <v>3500000</v>
      </c>
      <c r="I44" s="5"/>
    </row>
    <row r="45" spans="1:9" ht="25.5" customHeight="1" x14ac:dyDescent="0.2">
      <c r="A45" s="260" t="s">
        <v>44</v>
      </c>
      <c r="B45" s="277"/>
      <c r="C45" s="285" t="s">
        <v>63</v>
      </c>
      <c r="D45" s="285"/>
      <c r="E45" s="285"/>
      <c r="F45" s="10">
        <f>F46</f>
        <v>70760</v>
      </c>
      <c r="G45" s="11">
        <f>G46</f>
        <v>80000</v>
      </c>
      <c r="H45" s="12">
        <f>H46</f>
        <v>80000</v>
      </c>
      <c r="I45" s="5"/>
    </row>
    <row r="46" spans="1:9" ht="18.75" customHeight="1" x14ac:dyDescent="0.2">
      <c r="A46" s="249" t="s">
        <v>46</v>
      </c>
      <c r="B46" s="275"/>
      <c r="C46" s="281" t="s">
        <v>47</v>
      </c>
      <c r="D46" s="281"/>
      <c r="E46" s="281"/>
      <c r="F46" s="13">
        <v>70760</v>
      </c>
      <c r="G46" s="9">
        <v>80000</v>
      </c>
      <c r="H46" s="14">
        <v>80000</v>
      </c>
      <c r="I46" s="32" t="s">
        <v>114</v>
      </c>
    </row>
    <row r="47" spans="1:9" ht="21" customHeight="1" x14ac:dyDescent="0.2">
      <c r="A47" s="260" t="s">
        <v>44</v>
      </c>
      <c r="B47" s="277"/>
      <c r="C47" s="285" t="s">
        <v>59</v>
      </c>
      <c r="D47" s="285"/>
      <c r="E47" s="285"/>
      <c r="F47" s="10">
        <f>F48</f>
        <v>3510000</v>
      </c>
      <c r="G47" s="11">
        <f>G48</f>
        <v>3900000</v>
      </c>
      <c r="H47" s="12">
        <f>H48</f>
        <v>3500000</v>
      </c>
      <c r="I47" s="5"/>
    </row>
    <row r="48" spans="1:9" ht="22.5" customHeight="1" x14ac:dyDescent="0.2">
      <c r="A48" s="249" t="s">
        <v>46</v>
      </c>
      <c r="B48" s="275"/>
      <c r="C48" s="281" t="s">
        <v>47</v>
      </c>
      <c r="D48" s="281"/>
      <c r="E48" s="281"/>
      <c r="F48" s="13">
        <v>3510000</v>
      </c>
      <c r="G48" s="9">
        <v>3900000</v>
      </c>
      <c r="H48" s="14">
        <v>3500000</v>
      </c>
      <c r="I48" s="32" t="s">
        <v>115</v>
      </c>
    </row>
    <row r="49" spans="1:9" ht="21" customHeight="1" x14ac:dyDescent="0.2">
      <c r="A49" s="260" t="s">
        <v>68</v>
      </c>
      <c r="B49" s="277"/>
      <c r="C49" s="285" t="s">
        <v>67</v>
      </c>
      <c r="D49" s="285"/>
      <c r="E49" s="285"/>
      <c r="F49" s="10">
        <f>F50</f>
        <v>1414033</v>
      </c>
      <c r="G49" s="11">
        <f>G50</f>
        <v>1600000</v>
      </c>
      <c r="H49" s="11">
        <f>H50</f>
        <v>1555300</v>
      </c>
      <c r="I49" s="5"/>
    </row>
    <row r="50" spans="1:9" ht="25.5" customHeight="1" x14ac:dyDescent="0.2">
      <c r="A50" s="249" t="s">
        <v>46</v>
      </c>
      <c r="B50" s="275"/>
      <c r="C50" s="281" t="s">
        <v>47</v>
      </c>
      <c r="D50" s="281"/>
      <c r="E50" s="281"/>
      <c r="F50" s="13">
        <v>1414033</v>
      </c>
      <c r="G50" s="9">
        <v>1600000</v>
      </c>
      <c r="H50" s="9">
        <v>1555300</v>
      </c>
      <c r="I50" s="36" t="s">
        <v>117</v>
      </c>
    </row>
    <row r="51" spans="1:9" ht="23.25" customHeight="1" x14ac:dyDescent="0.2">
      <c r="A51" s="260" t="s">
        <v>84</v>
      </c>
      <c r="B51" s="277"/>
      <c r="C51" s="285" t="s">
        <v>83</v>
      </c>
      <c r="D51" s="285"/>
      <c r="E51" s="285"/>
      <c r="F51" s="10">
        <f>F52</f>
        <v>2491054</v>
      </c>
      <c r="G51" s="11">
        <f>G52</f>
        <v>2750000</v>
      </c>
      <c r="H51" s="11">
        <f>H52</f>
        <v>2705200</v>
      </c>
      <c r="I51" s="5"/>
    </row>
    <row r="52" spans="1:9" ht="31.5" customHeight="1" x14ac:dyDescent="0.2">
      <c r="A52" s="249" t="s">
        <v>46</v>
      </c>
      <c r="B52" s="275"/>
      <c r="C52" s="281" t="s">
        <v>47</v>
      </c>
      <c r="D52" s="281"/>
      <c r="E52" s="281"/>
      <c r="F52" s="13">
        <v>2491054</v>
      </c>
      <c r="G52" s="9">
        <v>2750000</v>
      </c>
      <c r="H52" s="9">
        <v>2705200</v>
      </c>
      <c r="I52" s="36" t="s">
        <v>121</v>
      </c>
    </row>
    <row r="53" spans="1:9" ht="15" customHeight="1" x14ac:dyDescent="0.2">
      <c r="A53" s="260" t="s">
        <v>88</v>
      </c>
      <c r="B53" s="277"/>
      <c r="C53" s="285" t="s">
        <v>87</v>
      </c>
      <c r="D53" s="285"/>
      <c r="E53" s="285"/>
      <c r="F53" s="10">
        <f>F54</f>
        <v>1700000</v>
      </c>
      <c r="G53" s="11">
        <f>G54</f>
        <v>1900000</v>
      </c>
      <c r="H53" s="11">
        <f>H54</f>
        <v>2400000</v>
      </c>
      <c r="I53" s="5"/>
    </row>
    <row r="54" spans="1:9" ht="27" customHeight="1" x14ac:dyDescent="0.2">
      <c r="A54" s="249" t="s">
        <v>46</v>
      </c>
      <c r="B54" s="275"/>
      <c r="C54" s="281" t="s">
        <v>47</v>
      </c>
      <c r="D54" s="281"/>
      <c r="E54" s="281"/>
      <c r="F54" s="13">
        <v>1700000</v>
      </c>
      <c r="G54" s="9">
        <v>1900000</v>
      </c>
      <c r="H54" s="9">
        <v>2400000</v>
      </c>
      <c r="I54" s="36" t="s">
        <v>118</v>
      </c>
    </row>
    <row r="55" spans="1:9" ht="19.5" customHeight="1" x14ac:dyDescent="0.2">
      <c r="A55" s="260" t="s">
        <v>92</v>
      </c>
      <c r="B55" s="277"/>
      <c r="C55" s="285" t="s">
        <v>91</v>
      </c>
      <c r="D55" s="285"/>
      <c r="E55" s="285"/>
      <c r="F55" s="10">
        <f>F56</f>
        <v>300000</v>
      </c>
      <c r="G55" s="11">
        <f>G56</f>
        <v>330000</v>
      </c>
      <c r="H55" s="11">
        <f>H56</f>
        <v>350000</v>
      </c>
      <c r="I55" s="5"/>
    </row>
    <row r="56" spans="1:9" ht="26.25" customHeight="1" x14ac:dyDescent="0.2">
      <c r="A56" s="249" t="s">
        <v>46</v>
      </c>
      <c r="B56" s="275"/>
      <c r="C56" s="281" t="s">
        <v>47</v>
      </c>
      <c r="D56" s="281"/>
      <c r="E56" s="281"/>
      <c r="F56" s="13">
        <v>300000</v>
      </c>
      <c r="G56" s="9">
        <v>330000</v>
      </c>
      <c r="H56" s="9">
        <v>350000</v>
      </c>
      <c r="I56" s="32" t="s">
        <v>119</v>
      </c>
    </row>
    <row r="57" spans="1:9" ht="27.75" customHeight="1" x14ac:dyDescent="0.2">
      <c r="A57" s="260" t="s">
        <v>98</v>
      </c>
      <c r="B57" s="277"/>
      <c r="C57" s="285" t="s">
        <v>99</v>
      </c>
      <c r="D57" s="285"/>
      <c r="E57" s="285"/>
      <c r="F57" s="10">
        <f>F58</f>
        <v>385000</v>
      </c>
      <c r="G57" s="11">
        <f>G58</f>
        <v>4250000</v>
      </c>
      <c r="H57" s="11">
        <f>H58</f>
        <v>423500</v>
      </c>
      <c r="I57" s="5"/>
    </row>
    <row r="58" spans="1:9" ht="40.5" customHeight="1" x14ac:dyDescent="0.2">
      <c r="A58" s="249" t="s">
        <v>46</v>
      </c>
      <c r="B58" s="275"/>
      <c r="C58" s="281" t="s">
        <v>47</v>
      </c>
      <c r="D58" s="281"/>
      <c r="E58" s="281"/>
      <c r="F58" s="13">
        <v>385000</v>
      </c>
      <c r="G58" s="9">
        <v>4250000</v>
      </c>
      <c r="H58" s="9">
        <v>423500</v>
      </c>
      <c r="I58" s="36" t="s">
        <v>120</v>
      </c>
    </row>
    <row r="59" spans="1:9" ht="30" customHeight="1" x14ac:dyDescent="0.2">
      <c r="A59" s="260">
        <v>1010</v>
      </c>
      <c r="B59" s="277"/>
      <c r="C59" s="285" t="s">
        <v>142</v>
      </c>
      <c r="D59" s="285"/>
      <c r="E59" s="285"/>
      <c r="F59" s="10">
        <v>250000</v>
      </c>
      <c r="G59" s="30">
        <v>300000</v>
      </c>
      <c r="H59" s="30">
        <v>300000</v>
      </c>
      <c r="I59" s="36" t="s">
        <v>143</v>
      </c>
    </row>
    <row r="60" spans="1:9" ht="36.75" customHeight="1" x14ac:dyDescent="0.2">
      <c r="A60" s="276" t="s">
        <v>100</v>
      </c>
      <c r="B60" s="276"/>
      <c r="C60" s="285" t="s">
        <v>101</v>
      </c>
      <c r="D60" s="285"/>
      <c r="E60" s="285"/>
      <c r="F60" s="16">
        <f>F6+F19+F23+F26+F28+F30+F34+F36+F38+F41+F43+F45+F47+F49+F51+F53+F55+F57+F59</f>
        <v>57912046</v>
      </c>
      <c r="G60" s="16">
        <f t="shared" ref="G60" si="1">G6+G19+G23+G26+G28+G30+G34+G36+G38+G41+G43+G45+G47+G49+G51+G53+G55+G57+G59</f>
        <v>69699700</v>
      </c>
      <c r="H60" s="17">
        <f>H6+H19+H23+H26+H28+H30+H34+H36+H38+H41+H43+H45+H47+H49+H51+H53+H55+H57+H59</f>
        <v>71308300</v>
      </c>
      <c r="I60" s="5"/>
    </row>
    <row r="61" spans="1:9" ht="24" customHeight="1" x14ac:dyDescent="0.2">
      <c r="E61" s="4"/>
    </row>
    <row r="62" spans="1:9" ht="24" customHeight="1" x14ac:dyDescent="0.2">
      <c r="A62" s="276" t="s">
        <v>100</v>
      </c>
      <c r="B62" s="276"/>
      <c r="C62" s="286" t="s">
        <v>126</v>
      </c>
      <c r="D62" s="286"/>
      <c r="E62" s="286"/>
      <c r="F62" s="27"/>
      <c r="G62" s="28"/>
      <c r="H62" s="28">
        <v>80000000</v>
      </c>
      <c r="I62" s="5"/>
    </row>
    <row r="63" spans="1:9" ht="18.75" customHeight="1" x14ac:dyDescent="0.2">
      <c r="A63" s="276" t="s">
        <v>100</v>
      </c>
      <c r="B63" s="276"/>
      <c r="C63" s="286" t="s">
        <v>125</v>
      </c>
      <c r="D63" s="286"/>
      <c r="E63" s="286"/>
      <c r="F63" s="27"/>
      <c r="G63" s="28"/>
      <c r="H63" s="28">
        <f>H62-H60</f>
        <v>8691700</v>
      </c>
      <c r="I63" s="5" t="s">
        <v>127</v>
      </c>
    </row>
    <row r="65" spans="1:9" ht="20.25" x14ac:dyDescent="0.2">
      <c r="A65" s="276" t="s">
        <v>100</v>
      </c>
      <c r="B65" s="276"/>
      <c r="C65" s="282" t="s">
        <v>133</v>
      </c>
      <c r="D65" s="283"/>
      <c r="E65" s="284"/>
      <c r="F65" s="16"/>
      <c r="G65" s="17"/>
      <c r="H65" s="26">
        <f>H63+300000</f>
        <v>8991700</v>
      </c>
      <c r="I65" s="5" t="s">
        <v>144</v>
      </c>
    </row>
    <row r="66" spans="1:9" ht="18.75" customHeight="1" x14ac:dyDescent="0.2">
      <c r="A66" s="289" t="s">
        <v>2</v>
      </c>
      <c r="B66" s="289"/>
      <c r="C66" s="281" t="s">
        <v>136</v>
      </c>
      <c r="D66" s="281"/>
      <c r="E66" s="281"/>
      <c r="F66" s="18"/>
      <c r="G66" s="19"/>
      <c r="H66" s="19">
        <v>0</v>
      </c>
    </row>
    <row r="67" spans="1:9" s="4" customFormat="1" ht="18.75" x14ac:dyDescent="0.2">
      <c r="A67" s="280">
        <v>6030</v>
      </c>
      <c r="B67" s="280"/>
      <c r="C67" s="281" t="s">
        <v>137</v>
      </c>
      <c r="D67" s="281"/>
      <c r="E67" s="281"/>
      <c r="F67" s="24"/>
      <c r="G67" s="25"/>
      <c r="H67" s="19">
        <f>4650000-3000000+300000</f>
        <v>1950000</v>
      </c>
      <c r="I67" s="35" t="s">
        <v>166</v>
      </c>
    </row>
    <row r="68" spans="1:9" ht="18.75" customHeight="1" x14ac:dyDescent="0.2">
      <c r="A68" s="280">
        <v>7670</v>
      </c>
      <c r="B68" s="280"/>
      <c r="C68" s="281" t="s">
        <v>129</v>
      </c>
      <c r="D68" s="281"/>
      <c r="E68" s="281"/>
      <c r="F68" s="18"/>
      <c r="G68" s="19"/>
      <c r="H68" s="19">
        <f>5599400-1100000</f>
        <v>4499400</v>
      </c>
      <c r="I68" s="35" t="s">
        <v>159</v>
      </c>
    </row>
    <row r="69" spans="1:9" ht="18.75" customHeight="1" x14ac:dyDescent="0.2">
      <c r="A69" s="280">
        <v>7670</v>
      </c>
      <c r="B69" s="280"/>
      <c r="C69" s="281" t="s">
        <v>129</v>
      </c>
      <c r="D69" s="281"/>
      <c r="E69" s="281"/>
      <c r="F69" s="18"/>
      <c r="G69" s="19"/>
      <c r="H69" s="19">
        <f>1100000</f>
        <v>1100000</v>
      </c>
      <c r="I69" t="s">
        <v>164</v>
      </c>
    </row>
    <row r="70" spans="1:9" ht="15.75" customHeight="1" x14ac:dyDescent="0.2">
      <c r="A70" s="280">
        <v>6011</v>
      </c>
      <c r="B70" s="280"/>
      <c r="C70" s="281" t="s">
        <v>130</v>
      </c>
      <c r="D70" s="281"/>
      <c r="E70" s="281"/>
      <c r="F70" s="18"/>
      <c r="G70" s="19"/>
      <c r="H70" s="19">
        <f>2378500-300000-600000-936200</f>
        <v>542300</v>
      </c>
      <c r="I70" t="s">
        <v>163</v>
      </c>
    </row>
    <row r="71" spans="1:9" ht="25.5" customHeight="1" x14ac:dyDescent="0.2">
      <c r="A71" s="280">
        <v>6012</v>
      </c>
      <c r="B71" s="280"/>
      <c r="C71" s="281" t="s">
        <v>131</v>
      </c>
      <c r="D71" s="281"/>
      <c r="E71" s="281"/>
      <c r="F71" s="18"/>
      <c r="G71" s="19"/>
      <c r="H71" s="19">
        <f>3500000-3500000</f>
        <v>0</v>
      </c>
      <c r="I71" s="39"/>
    </row>
    <row r="72" spans="1:9" s="4" customFormat="1" ht="18.75" x14ac:dyDescent="0.2">
      <c r="A72" s="280">
        <v>7130</v>
      </c>
      <c r="B72" s="280"/>
      <c r="C72" s="281" t="s">
        <v>138</v>
      </c>
      <c r="D72" s="281"/>
      <c r="E72" s="281"/>
      <c r="F72" s="24"/>
      <c r="G72" s="25"/>
      <c r="H72" s="19">
        <v>300000</v>
      </c>
      <c r="I72" t="s">
        <v>165</v>
      </c>
    </row>
    <row r="73" spans="1:9" s="4" customFormat="1" ht="18.75" customHeight="1" x14ac:dyDescent="0.2">
      <c r="A73" s="280">
        <v>6090</v>
      </c>
      <c r="B73" s="280"/>
      <c r="C73" s="281" t="s">
        <v>160</v>
      </c>
      <c r="D73" s="281"/>
      <c r="E73" s="281"/>
      <c r="F73" s="24"/>
      <c r="G73" s="25"/>
      <c r="H73" s="19">
        <v>600000</v>
      </c>
      <c r="I73" s="35" t="s">
        <v>161</v>
      </c>
    </row>
    <row r="74" spans="1:9" s="4" customFormat="1" ht="23.25" customHeight="1" x14ac:dyDescent="0.2">
      <c r="A74" s="280">
        <v>7350</v>
      </c>
      <c r="B74" s="280"/>
      <c r="C74" s="281" t="s">
        <v>162</v>
      </c>
      <c r="D74" s="281"/>
      <c r="E74" s="281"/>
      <c r="F74" s="24"/>
      <c r="G74" s="25"/>
      <c r="H74" s="19">
        <v>0</v>
      </c>
      <c r="I74" s="38"/>
    </row>
    <row r="75" spans="1:9" s="4" customFormat="1" ht="29.25" customHeight="1" x14ac:dyDescent="0.2">
      <c r="A75" s="287"/>
      <c r="B75" s="287"/>
      <c r="C75" s="286" t="s">
        <v>141</v>
      </c>
      <c r="D75" s="286"/>
      <c r="E75" s="286"/>
      <c r="F75" s="27"/>
      <c r="G75" s="28"/>
      <c r="H75" s="29">
        <f>H65-H66-H67-H68-H69-H70-H71-H72-H73-H74</f>
        <v>0</v>
      </c>
    </row>
    <row r="76" spans="1:9" x14ac:dyDescent="0.2">
      <c r="I76" s="39"/>
    </row>
    <row r="77" spans="1:9" x14ac:dyDescent="0.2">
      <c r="I77" s="39"/>
    </row>
  </sheetData>
  <mergeCells count="142">
    <mergeCell ref="A2:H2"/>
    <mergeCell ref="C3:G3"/>
    <mergeCell ref="A4:B4"/>
    <mergeCell ref="C4:E4"/>
    <mergeCell ref="A5:B5"/>
    <mergeCell ref="C5:E5"/>
    <mergeCell ref="A9:B9"/>
    <mergeCell ref="C9:E9"/>
    <mergeCell ref="A10:B10"/>
    <mergeCell ref="C10:E10"/>
    <mergeCell ref="A11:B11"/>
    <mergeCell ref="C11:E11"/>
    <mergeCell ref="A6:B6"/>
    <mergeCell ref="C6:E6"/>
    <mergeCell ref="A7:B7"/>
    <mergeCell ref="C7:E7"/>
    <mergeCell ref="A8:B8"/>
    <mergeCell ref="C8:E8"/>
    <mergeCell ref="A15:B15"/>
    <mergeCell ref="C15:E15"/>
    <mergeCell ref="A16:B16"/>
    <mergeCell ref="C16:E16"/>
    <mergeCell ref="A17:B17"/>
    <mergeCell ref="C17:E17"/>
    <mergeCell ref="A12:B12"/>
    <mergeCell ref="C12:E12"/>
    <mergeCell ref="A13:B13"/>
    <mergeCell ref="C13:E13"/>
    <mergeCell ref="A14:B14"/>
    <mergeCell ref="C14:E14"/>
    <mergeCell ref="A21:B21"/>
    <mergeCell ref="C21:E21"/>
    <mergeCell ref="A22:B22"/>
    <mergeCell ref="C22:E22"/>
    <mergeCell ref="A23:B23"/>
    <mergeCell ref="C23:E23"/>
    <mergeCell ref="A18:B18"/>
    <mergeCell ref="C18:E18"/>
    <mergeCell ref="A19:B19"/>
    <mergeCell ref="C19:E19"/>
    <mergeCell ref="A20:B20"/>
    <mergeCell ref="C20:E20"/>
    <mergeCell ref="A27:B27"/>
    <mergeCell ref="C27:E27"/>
    <mergeCell ref="A28:B28"/>
    <mergeCell ref="C28:E28"/>
    <mergeCell ref="A29:B29"/>
    <mergeCell ref="C29:E29"/>
    <mergeCell ref="A24:B24"/>
    <mergeCell ref="C24:E24"/>
    <mergeCell ref="A25:B25"/>
    <mergeCell ref="C25:E25"/>
    <mergeCell ref="A26:B26"/>
    <mergeCell ref="C26:E26"/>
    <mergeCell ref="A33:B33"/>
    <mergeCell ref="C33:E33"/>
    <mergeCell ref="A34:B34"/>
    <mergeCell ref="C34:E34"/>
    <mergeCell ref="A35:B35"/>
    <mergeCell ref="C35:E35"/>
    <mergeCell ref="A30:B30"/>
    <mergeCell ref="C30:E30"/>
    <mergeCell ref="A31:B31"/>
    <mergeCell ref="C31:E31"/>
    <mergeCell ref="A32:B32"/>
    <mergeCell ref="C32:E32"/>
    <mergeCell ref="A39:B39"/>
    <mergeCell ref="C39:E39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45:B45"/>
    <mergeCell ref="C45:E45"/>
    <mergeCell ref="A46:B46"/>
    <mergeCell ref="C46:E46"/>
    <mergeCell ref="A47:B47"/>
    <mergeCell ref="C47:E47"/>
    <mergeCell ref="A42:B42"/>
    <mergeCell ref="C42:E42"/>
    <mergeCell ref="A43:B43"/>
    <mergeCell ref="C43:E43"/>
    <mergeCell ref="A44:B44"/>
    <mergeCell ref="C44:E44"/>
    <mergeCell ref="A51:B51"/>
    <mergeCell ref="C51:E51"/>
    <mergeCell ref="A52:B52"/>
    <mergeCell ref="C52:E52"/>
    <mergeCell ref="A53:B53"/>
    <mergeCell ref="C53:E53"/>
    <mergeCell ref="A48:B48"/>
    <mergeCell ref="C48:E48"/>
    <mergeCell ref="A49:B49"/>
    <mergeCell ref="C49:E49"/>
    <mergeCell ref="A50:B50"/>
    <mergeCell ref="C50:E50"/>
    <mergeCell ref="A57:B57"/>
    <mergeCell ref="C57:E57"/>
    <mergeCell ref="A58:B58"/>
    <mergeCell ref="C58:E58"/>
    <mergeCell ref="A59:B59"/>
    <mergeCell ref="C59:E59"/>
    <mergeCell ref="A54:B54"/>
    <mergeCell ref="C54:E54"/>
    <mergeCell ref="A55:B55"/>
    <mergeCell ref="C55:E55"/>
    <mergeCell ref="A56:B56"/>
    <mergeCell ref="C56:E56"/>
    <mergeCell ref="A65:B65"/>
    <mergeCell ref="C65:E65"/>
    <mergeCell ref="A66:B66"/>
    <mergeCell ref="C66:E66"/>
    <mergeCell ref="A68:B68"/>
    <mergeCell ref="C68:E68"/>
    <mergeCell ref="A60:B60"/>
    <mergeCell ref="C60:E60"/>
    <mergeCell ref="A62:B62"/>
    <mergeCell ref="C62:E62"/>
    <mergeCell ref="A63:B63"/>
    <mergeCell ref="C63:E63"/>
    <mergeCell ref="A75:B75"/>
    <mergeCell ref="C75:E75"/>
    <mergeCell ref="A69:B69"/>
    <mergeCell ref="C69:E69"/>
    <mergeCell ref="A67:B67"/>
    <mergeCell ref="C67:E67"/>
    <mergeCell ref="A72:B72"/>
    <mergeCell ref="C72:E72"/>
    <mergeCell ref="A73:B73"/>
    <mergeCell ref="C73:E73"/>
    <mergeCell ref="A74:B74"/>
    <mergeCell ref="C74:E74"/>
    <mergeCell ref="A70:B70"/>
    <mergeCell ref="C70:E70"/>
    <mergeCell ref="A71:B71"/>
    <mergeCell ref="C71:E71"/>
  </mergeCells>
  <pageMargins left="0.23622047244094491" right="0.31496062992125984" top="0.23622047244094491" bottom="0.23622047244094491" header="0.31496062992125984" footer="0.31496062992125984"/>
  <pageSetup paperSize="9" scale="59" fitToHeight="100" orientation="landscape" r:id="rId1"/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77"/>
  <sheetViews>
    <sheetView showGridLines="0" view="pageBreakPreview" zoomScale="85" zoomScaleNormal="100" zoomScaleSheetLayoutView="85" workbookViewId="0">
      <selection activeCell="H22" sqref="H22"/>
    </sheetView>
  </sheetViews>
  <sheetFormatPr defaultRowHeight="12.75" x14ac:dyDescent="0.2"/>
  <cols>
    <col min="1" max="1" width="5.42578125" customWidth="1"/>
    <col min="2" max="2" width="1.85546875" customWidth="1"/>
    <col min="3" max="3" width="8.42578125" style="4" customWidth="1"/>
    <col min="4" max="4" width="31.140625" style="4" customWidth="1"/>
    <col min="5" max="5" width="25.42578125" customWidth="1"/>
    <col min="6" max="7" width="14.28515625" style="7" customWidth="1"/>
    <col min="8" max="8" width="17" style="7" customWidth="1"/>
    <col min="9" max="9" width="69" customWidth="1"/>
  </cols>
  <sheetData>
    <row r="1" spans="1:9" ht="15" customHeight="1" x14ac:dyDescent="0.2">
      <c r="F1" s="6"/>
      <c r="G1" s="6"/>
      <c r="H1" s="6"/>
    </row>
    <row r="2" spans="1:9" ht="33" customHeight="1" thickBot="1" x14ac:dyDescent="0.25">
      <c r="A2" s="256" t="s">
        <v>102</v>
      </c>
      <c r="B2" s="256"/>
      <c r="C2" s="256"/>
      <c r="D2" s="256"/>
      <c r="E2" s="256"/>
      <c r="F2" s="256"/>
      <c r="G2" s="256"/>
      <c r="H2" s="256"/>
    </row>
    <row r="3" spans="1:9" ht="21.95" customHeight="1" thickBot="1" x14ac:dyDescent="0.25">
      <c r="A3" s="20"/>
      <c r="B3" s="20"/>
      <c r="C3" s="290" t="s">
        <v>134</v>
      </c>
      <c r="D3" s="291"/>
      <c r="E3" s="291"/>
      <c r="F3" s="291"/>
      <c r="G3" s="292"/>
      <c r="H3" s="21">
        <f>H60</f>
        <v>71554700</v>
      </c>
    </row>
    <row r="4" spans="1:9" ht="36" customHeight="1" x14ac:dyDescent="0.2">
      <c r="A4" s="257" t="s">
        <v>0</v>
      </c>
      <c r="B4" s="257"/>
      <c r="C4" s="288" t="s">
        <v>1</v>
      </c>
      <c r="D4" s="288"/>
      <c r="E4" s="288"/>
      <c r="F4" s="22" t="s">
        <v>105</v>
      </c>
      <c r="G4" s="23" t="s">
        <v>107</v>
      </c>
      <c r="H4" s="23" t="s">
        <v>135</v>
      </c>
    </row>
    <row r="5" spans="1:9" ht="12" customHeight="1" x14ac:dyDescent="0.2">
      <c r="A5" s="259" t="s">
        <v>103</v>
      </c>
      <c r="B5" s="259"/>
      <c r="C5" s="259" t="s">
        <v>104</v>
      </c>
      <c r="D5" s="259"/>
      <c r="E5" s="259"/>
      <c r="F5" s="8">
        <v>3</v>
      </c>
      <c r="G5" s="9"/>
      <c r="H5" s="9"/>
    </row>
    <row r="6" spans="1:9" ht="39" customHeight="1" x14ac:dyDescent="0.25">
      <c r="A6" s="303" t="s">
        <v>2</v>
      </c>
      <c r="B6" s="303"/>
      <c r="C6" s="300" t="s">
        <v>3</v>
      </c>
      <c r="D6" s="300"/>
      <c r="E6" s="300"/>
      <c r="F6" s="40">
        <f>F7+F8+F9+F10+F11+F12+F13+F14+F16+F17+F18+F15</f>
        <v>16264600</v>
      </c>
      <c r="G6" s="40">
        <f t="shared" ref="G6:H6" si="0">G7+G8+G9+G10+G11+G12+G13+G14+G16+G17+G18+G15</f>
        <v>19056700</v>
      </c>
      <c r="H6" s="40">
        <f t="shared" si="0"/>
        <v>19206700</v>
      </c>
      <c r="I6" s="41" t="s">
        <v>122</v>
      </c>
    </row>
    <row r="7" spans="1:9" ht="15" customHeight="1" x14ac:dyDescent="0.25">
      <c r="A7" s="301" t="s">
        <v>4</v>
      </c>
      <c r="B7" s="301"/>
      <c r="C7" s="294" t="s">
        <v>5</v>
      </c>
      <c r="D7" s="294"/>
      <c r="E7" s="294"/>
      <c r="F7" s="42">
        <v>11175000</v>
      </c>
      <c r="G7" s="43">
        <v>13210400</v>
      </c>
      <c r="H7" s="44">
        <v>13210400</v>
      </c>
      <c r="I7" s="41" t="s">
        <v>145</v>
      </c>
    </row>
    <row r="8" spans="1:9" ht="15" customHeight="1" x14ac:dyDescent="0.25">
      <c r="A8" s="301" t="s">
        <v>6</v>
      </c>
      <c r="B8" s="301"/>
      <c r="C8" s="294" t="s">
        <v>7</v>
      </c>
      <c r="D8" s="294"/>
      <c r="E8" s="294"/>
      <c r="F8" s="42">
        <v>2458600</v>
      </c>
      <c r="G8" s="43">
        <v>2906300</v>
      </c>
      <c r="H8" s="44">
        <v>2906300</v>
      </c>
      <c r="I8" s="41" t="s">
        <v>146</v>
      </c>
    </row>
    <row r="9" spans="1:9" ht="50.25" customHeight="1" x14ac:dyDescent="0.25">
      <c r="A9" s="301" t="s">
        <v>8</v>
      </c>
      <c r="B9" s="301"/>
      <c r="C9" s="294" t="s">
        <v>9</v>
      </c>
      <c r="D9" s="294"/>
      <c r="E9" s="294"/>
      <c r="F9" s="42">
        <v>710000</v>
      </c>
      <c r="G9" s="43">
        <v>730000</v>
      </c>
      <c r="H9" s="44">
        <v>730000</v>
      </c>
      <c r="I9" s="41" t="s">
        <v>149</v>
      </c>
    </row>
    <row r="10" spans="1:9" ht="51" customHeight="1" x14ac:dyDescent="0.25">
      <c r="A10" s="301" t="s">
        <v>10</v>
      </c>
      <c r="B10" s="301"/>
      <c r="C10" s="294" t="s">
        <v>11</v>
      </c>
      <c r="D10" s="294"/>
      <c r="E10" s="294"/>
      <c r="F10" s="42">
        <v>820000</v>
      </c>
      <c r="G10" s="43">
        <v>1200000</v>
      </c>
      <c r="H10" s="44">
        <v>1200000</v>
      </c>
      <c r="I10" s="41" t="s">
        <v>150</v>
      </c>
    </row>
    <row r="11" spans="1:9" ht="15" customHeight="1" x14ac:dyDescent="0.25">
      <c r="A11" s="301" t="s">
        <v>12</v>
      </c>
      <c r="B11" s="301"/>
      <c r="C11" s="294" t="s">
        <v>13</v>
      </c>
      <c r="D11" s="294"/>
      <c r="E11" s="294"/>
      <c r="F11" s="42">
        <v>50000</v>
      </c>
      <c r="G11" s="43">
        <v>50000</v>
      </c>
      <c r="H11" s="44">
        <v>50000</v>
      </c>
      <c r="I11" s="45"/>
    </row>
    <row r="12" spans="1:9" ht="15" customHeight="1" x14ac:dyDescent="0.25">
      <c r="A12" s="301" t="s">
        <v>14</v>
      </c>
      <c r="B12" s="301"/>
      <c r="C12" s="294" t="s">
        <v>15</v>
      </c>
      <c r="D12" s="294"/>
      <c r="E12" s="294"/>
      <c r="F12" s="42">
        <v>20000</v>
      </c>
      <c r="G12" s="43">
        <v>20000</v>
      </c>
      <c r="H12" s="44">
        <v>20000</v>
      </c>
      <c r="I12" s="46" t="s">
        <v>151</v>
      </c>
    </row>
    <row r="13" spans="1:9" ht="15" customHeight="1" x14ac:dyDescent="0.25">
      <c r="A13" s="301" t="s">
        <v>16</v>
      </c>
      <c r="B13" s="301"/>
      <c r="C13" s="294" t="s">
        <v>17</v>
      </c>
      <c r="D13" s="294"/>
      <c r="E13" s="294"/>
      <c r="F13" s="42">
        <v>250000</v>
      </c>
      <c r="G13" s="43">
        <v>250000</v>
      </c>
      <c r="H13" s="44">
        <v>250000</v>
      </c>
      <c r="I13" s="46" t="s">
        <v>152</v>
      </c>
    </row>
    <row r="14" spans="1:9" ht="15" customHeight="1" x14ac:dyDescent="0.25">
      <c r="A14" s="301" t="s">
        <v>18</v>
      </c>
      <c r="B14" s="301"/>
      <c r="C14" s="294" t="s">
        <v>19</v>
      </c>
      <c r="D14" s="294"/>
      <c r="E14" s="294"/>
      <c r="F14" s="42">
        <v>610000</v>
      </c>
      <c r="G14" s="43">
        <v>510000</v>
      </c>
      <c r="H14" s="44">
        <v>510000</v>
      </c>
      <c r="I14" s="46" t="s">
        <v>153</v>
      </c>
    </row>
    <row r="15" spans="1:9" ht="15" customHeight="1" x14ac:dyDescent="0.25">
      <c r="A15" s="301" t="s">
        <v>78</v>
      </c>
      <c r="B15" s="301"/>
      <c r="C15" s="294" t="s">
        <v>79</v>
      </c>
      <c r="D15" s="294"/>
      <c r="E15" s="294"/>
      <c r="F15" s="42">
        <v>0</v>
      </c>
      <c r="G15" s="43">
        <v>0</v>
      </c>
      <c r="H15" s="44">
        <v>150000</v>
      </c>
      <c r="I15" s="46" t="s">
        <v>157</v>
      </c>
    </row>
    <row r="16" spans="1:9" ht="21" customHeight="1" x14ac:dyDescent="0.25">
      <c r="A16" s="301" t="s">
        <v>20</v>
      </c>
      <c r="B16" s="301"/>
      <c r="C16" s="294" t="s">
        <v>21</v>
      </c>
      <c r="D16" s="294"/>
      <c r="E16" s="294"/>
      <c r="F16" s="42">
        <v>30000</v>
      </c>
      <c r="G16" s="43">
        <v>30000</v>
      </c>
      <c r="H16" s="44">
        <v>30000</v>
      </c>
      <c r="I16" s="46" t="s">
        <v>154</v>
      </c>
    </row>
    <row r="17" spans="1:9" ht="15" customHeight="1" x14ac:dyDescent="0.25">
      <c r="A17" s="301" t="s">
        <v>22</v>
      </c>
      <c r="B17" s="301"/>
      <c r="C17" s="294" t="s">
        <v>23</v>
      </c>
      <c r="D17" s="294"/>
      <c r="E17" s="294"/>
      <c r="F17" s="42">
        <v>10000</v>
      </c>
      <c r="G17" s="43">
        <v>10000</v>
      </c>
      <c r="H17" s="44">
        <v>10000</v>
      </c>
      <c r="I17" s="45"/>
    </row>
    <row r="18" spans="1:9" ht="15" customHeight="1" x14ac:dyDescent="0.25">
      <c r="A18" s="301" t="s">
        <v>24</v>
      </c>
      <c r="B18" s="301"/>
      <c r="C18" s="294" t="s">
        <v>25</v>
      </c>
      <c r="D18" s="294"/>
      <c r="E18" s="294"/>
      <c r="F18" s="42">
        <v>131000</v>
      </c>
      <c r="G18" s="43">
        <v>140000</v>
      </c>
      <c r="H18" s="44">
        <v>140000</v>
      </c>
      <c r="I18" s="46" t="s">
        <v>155</v>
      </c>
    </row>
    <row r="19" spans="1:9" ht="15" customHeight="1" x14ac:dyDescent="0.25">
      <c r="A19" s="303" t="s">
        <v>26</v>
      </c>
      <c r="B19" s="303"/>
      <c r="C19" s="300" t="s">
        <v>27</v>
      </c>
      <c r="D19" s="300"/>
      <c r="E19" s="300"/>
      <c r="F19" s="40">
        <f>F20+F21+F22</f>
        <v>1270129</v>
      </c>
      <c r="G19" s="47">
        <f>G20+G21+G22</f>
        <v>1397000</v>
      </c>
      <c r="H19" s="47">
        <f>H20+H21+H22</f>
        <v>2000000</v>
      </c>
      <c r="I19" s="45"/>
    </row>
    <row r="20" spans="1:9" ht="15" customHeight="1" x14ac:dyDescent="0.25">
      <c r="A20" s="301" t="s">
        <v>8</v>
      </c>
      <c r="B20" s="301"/>
      <c r="C20" s="294" t="s">
        <v>9</v>
      </c>
      <c r="D20" s="294"/>
      <c r="E20" s="294"/>
      <c r="F20" s="42">
        <v>743229</v>
      </c>
      <c r="G20" s="43">
        <v>817500</v>
      </c>
      <c r="H20" s="43">
        <v>500000</v>
      </c>
      <c r="I20" s="41" t="s">
        <v>108</v>
      </c>
    </row>
    <row r="21" spans="1:9" ht="15" customHeight="1" x14ac:dyDescent="0.25">
      <c r="A21" s="301" t="s">
        <v>10</v>
      </c>
      <c r="B21" s="301"/>
      <c r="C21" s="294" t="s">
        <v>11</v>
      </c>
      <c r="D21" s="294"/>
      <c r="E21" s="294"/>
      <c r="F21" s="42">
        <v>376900</v>
      </c>
      <c r="G21" s="43">
        <v>414500</v>
      </c>
      <c r="H21" s="43">
        <v>400000</v>
      </c>
      <c r="I21" s="48" t="s">
        <v>109</v>
      </c>
    </row>
    <row r="22" spans="1:9" ht="33" customHeight="1" x14ac:dyDescent="0.25">
      <c r="A22" s="301" t="s">
        <v>20</v>
      </c>
      <c r="B22" s="301"/>
      <c r="C22" s="294" t="s">
        <v>21</v>
      </c>
      <c r="D22" s="294"/>
      <c r="E22" s="294"/>
      <c r="F22" s="42">
        <v>150000</v>
      </c>
      <c r="G22" s="43">
        <v>165000</v>
      </c>
      <c r="H22" s="43">
        <v>1100000</v>
      </c>
      <c r="I22" s="49" t="s">
        <v>124</v>
      </c>
    </row>
    <row r="23" spans="1:9" ht="38.25" customHeight="1" x14ac:dyDescent="0.25">
      <c r="A23" s="298" t="s">
        <v>28</v>
      </c>
      <c r="B23" s="298"/>
      <c r="C23" s="300" t="s">
        <v>29</v>
      </c>
      <c r="D23" s="300"/>
      <c r="E23" s="300"/>
      <c r="F23" s="40">
        <f>F24+F25</f>
        <v>166000</v>
      </c>
      <c r="G23" s="47">
        <f>G24+G25</f>
        <v>0</v>
      </c>
      <c r="H23" s="50">
        <f>H24</f>
        <v>70000</v>
      </c>
      <c r="I23" s="49" t="s">
        <v>148</v>
      </c>
    </row>
    <row r="24" spans="1:9" ht="27" customHeight="1" x14ac:dyDescent="0.25">
      <c r="A24" s="301" t="s">
        <v>8</v>
      </c>
      <c r="B24" s="301"/>
      <c r="C24" s="294" t="s">
        <v>9</v>
      </c>
      <c r="D24" s="294"/>
      <c r="E24" s="294"/>
      <c r="F24" s="42">
        <v>120000</v>
      </c>
      <c r="G24" s="43">
        <v>0</v>
      </c>
      <c r="H24" s="44">
        <f>56000+14000</f>
        <v>70000</v>
      </c>
      <c r="I24" s="49" t="s">
        <v>147</v>
      </c>
    </row>
    <row r="25" spans="1:9" ht="28.5" customHeight="1" x14ac:dyDescent="0.25">
      <c r="A25" s="301" t="s">
        <v>20</v>
      </c>
      <c r="B25" s="301"/>
      <c r="C25" s="294" t="s">
        <v>21</v>
      </c>
      <c r="D25" s="294"/>
      <c r="E25" s="294"/>
      <c r="F25" s="42">
        <v>46000</v>
      </c>
      <c r="G25" s="43">
        <v>0</v>
      </c>
      <c r="H25" s="51">
        <v>0</v>
      </c>
      <c r="I25" s="45"/>
    </row>
    <row r="26" spans="1:9" ht="44.25" customHeight="1" x14ac:dyDescent="0.25">
      <c r="A26" s="298" t="s">
        <v>30</v>
      </c>
      <c r="B26" s="298"/>
      <c r="C26" s="300" t="s">
        <v>31</v>
      </c>
      <c r="D26" s="300"/>
      <c r="E26" s="300"/>
      <c r="F26" s="40">
        <f>F27</f>
        <v>480000</v>
      </c>
      <c r="G26" s="47">
        <f>G27</f>
        <v>530000</v>
      </c>
      <c r="H26" s="50">
        <f>H27</f>
        <v>600000</v>
      </c>
      <c r="I26" s="45"/>
    </row>
    <row r="27" spans="1:9" ht="39.75" customHeight="1" x14ac:dyDescent="0.25">
      <c r="A27" s="301" t="s">
        <v>20</v>
      </c>
      <c r="B27" s="301"/>
      <c r="C27" s="294" t="s">
        <v>21</v>
      </c>
      <c r="D27" s="294"/>
      <c r="E27" s="294"/>
      <c r="F27" s="42">
        <v>480000</v>
      </c>
      <c r="G27" s="43">
        <v>530000</v>
      </c>
      <c r="H27" s="44">
        <v>600000</v>
      </c>
      <c r="I27" s="45"/>
    </row>
    <row r="28" spans="1:9" ht="36.75" customHeight="1" x14ac:dyDescent="0.25">
      <c r="A28" s="298" t="s">
        <v>32</v>
      </c>
      <c r="B28" s="298"/>
      <c r="C28" s="300" t="s">
        <v>33</v>
      </c>
      <c r="D28" s="300"/>
      <c r="E28" s="300"/>
      <c r="F28" s="40">
        <f>F29</f>
        <v>3654000</v>
      </c>
      <c r="G28" s="47">
        <f>G29</f>
        <v>4100000</v>
      </c>
      <c r="H28" s="50">
        <f>H29</f>
        <v>5900000</v>
      </c>
      <c r="I28" s="49" t="s">
        <v>167</v>
      </c>
    </row>
    <row r="29" spans="1:9" ht="15" customHeight="1" x14ac:dyDescent="0.25">
      <c r="A29" s="301" t="s">
        <v>22</v>
      </c>
      <c r="B29" s="301"/>
      <c r="C29" s="294" t="s">
        <v>23</v>
      </c>
      <c r="D29" s="294"/>
      <c r="E29" s="294"/>
      <c r="F29" s="42">
        <v>3654000</v>
      </c>
      <c r="G29" s="43">
        <v>4100000</v>
      </c>
      <c r="H29" s="44">
        <f>2700000+200000+2000000+1000000</f>
        <v>5900000</v>
      </c>
      <c r="I29" s="45"/>
    </row>
    <row r="30" spans="1:9" ht="29.25" customHeight="1" x14ac:dyDescent="0.25">
      <c r="A30" s="298" t="s">
        <v>34</v>
      </c>
      <c r="B30" s="298"/>
      <c r="C30" s="300" t="s">
        <v>35</v>
      </c>
      <c r="D30" s="300"/>
      <c r="E30" s="300"/>
      <c r="F30" s="40">
        <f>F31+F32+F33</f>
        <v>1440000</v>
      </c>
      <c r="G30" s="47">
        <f>G31+G32+G33</f>
        <v>1573000</v>
      </c>
      <c r="H30" s="50">
        <f>H31+H32+H33</f>
        <v>1199000</v>
      </c>
      <c r="I30" s="49" t="s">
        <v>128</v>
      </c>
    </row>
    <row r="31" spans="1:9" ht="15" customHeight="1" x14ac:dyDescent="0.25">
      <c r="A31" s="301" t="s">
        <v>8</v>
      </c>
      <c r="B31" s="301"/>
      <c r="C31" s="294" t="s">
        <v>9</v>
      </c>
      <c r="D31" s="294"/>
      <c r="E31" s="294"/>
      <c r="F31" s="42">
        <f>115000+270000</f>
        <v>385000</v>
      </c>
      <c r="G31" s="43">
        <v>423000</v>
      </c>
      <c r="H31" s="44">
        <v>423000</v>
      </c>
      <c r="I31" s="52"/>
    </row>
    <row r="32" spans="1:9" ht="15" customHeight="1" x14ac:dyDescent="0.25">
      <c r="A32" s="301" t="s">
        <v>10</v>
      </c>
      <c r="B32" s="301"/>
      <c r="C32" s="294" t="s">
        <v>11</v>
      </c>
      <c r="D32" s="294"/>
      <c r="E32" s="294"/>
      <c r="F32" s="42">
        <v>150000</v>
      </c>
      <c r="G32" s="43">
        <v>160000</v>
      </c>
      <c r="H32" s="44">
        <v>160000</v>
      </c>
      <c r="I32" s="52"/>
    </row>
    <row r="33" spans="1:9" ht="29.25" customHeight="1" x14ac:dyDescent="0.25">
      <c r="A33" s="301" t="s">
        <v>20</v>
      </c>
      <c r="B33" s="301"/>
      <c r="C33" s="294" t="s">
        <v>21</v>
      </c>
      <c r="D33" s="294"/>
      <c r="E33" s="294"/>
      <c r="F33" s="42">
        <f>825000+80000</f>
        <v>905000</v>
      </c>
      <c r="G33" s="43">
        <v>990000</v>
      </c>
      <c r="H33" s="44">
        <f>G33-374000</f>
        <v>616000</v>
      </c>
      <c r="I33" s="52"/>
    </row>
    <row r="34" spans="1:9" ht="15" customHeight="1" x14ac:dyDescent="0.25">
      <c r="A34" s="298" t="s">
        <v>36</v>
      </c>
      <c r="B34" s="298"/>
      <c r="C34" s="300" t="s">
        <v>37</v>
      </c>
      <c r="D34" s="300"/>
      <c r="E34" s="300"/>
      <c r="F34" s="40">
        <f>F35</f>
        <v>3500000</v>
      </c>
      <c r="G34" s="47">
        <f>G35</f>
        <v>3850000</v>
      </c>
      <c r="H34" s="47">
        <f>H35</f>
        <v>3850000</v>
      </c>
      <c r="I34" s="52"/>
    </row>
    <row r="35" spans="1:9" ht="15" customHeight="1" x14ac:dyDescent="0.25">
      <c r="A35" s="301" t="s">
        <v>16</v>
      </c>
      <c r="B35" s="301"/>
      <c r="C35" s="294" t="s">
        <v>17</v>
      </c>
      <c r="D35" s="294"/>
      <c r="E35" s="294"/>
      <c r="F35" s="42">
        <v>3500000</v>
      </c>
      <c r="G35" s="43">
        <v>3850000</v>
      </c>
      <c r="H35" s="43">
        <v>3850000</v>
      </c>
      <c r="I35" s="52" t="s">
        <v>110</v>
      </c>
    </row>
    <row r="36" spans="1:9" ht="15" customHeight="1" x14ac:dyDescent="0.25">
      <c r="A36" s="298" t="s">
        <v>38</v>
      </c>
      <c r="B36" s="298"/>
      <c r="C36" s="300" t="s">
        <v>39</v>
      </c>
      <c r="D36" s="300"/>
      <c r="E36" s="300"/>
      <c r="F36" s="40">
        <f>F37</f>
        <v>350000</v>
      </c>
      <c r="G36" s="47">
        <f>G37</f>
        <v>385000</v>
      </c>
      <c r="H36" s="47">
        <f>H37</f>
        <v>385000</v>
      </c>
      <c r="I36" s="52"/>
    </row>
    <row r="37" spans="1:9" ht="15" customHeight="1" x14ac:dyDescent="0.25">
      <c r="A37" s="301" t="s">
        <v>10</v>
      </c>
      <c r="B37" s="301"/>
      <c r="C37" s="294" t="s">
        <v>11</v>
      </c>
      <c r="D37" s="294"/>
      <c r="E37" s="294"/>
      <c r="F37" s="42">
        <v>350000</v>
      </c>
      <c r="G37" s="43">
        <v>385000</v>
      </c>
      <c r="H37" s="43">
        <v>385000</v>
      </c>
      <c r="I37" s="53" t="s">
        <v>111</v>
      </c>
    </row>
    <row r="38" spans="1:9" ht="15" customHeight="1" x14ac:dyDescent="0.25">
      <c r="A38" s="298" t="s">
        <v>40</v>
      </c>
      <c r="B38" s="298"/>
      <c r="C38" s="300" t="s">
        <v>41</v>
      </c>
      <c r="D38" s="300"/>
      <c r="E38" s="300"/>
      <c r="F38" s="40">
        <f>F39+F40</f>
        <v>180080</v>
      </c>
      <c r="G38" s="47">
        <f>G39+G40</f>
        <v>198000</v>
      </c>
      <c r="H38" s="47">
        <f>H39+H40</f>
        <v>130000</v>
      </c>
      <c r="I38" s="52"/>
    </row>
    <row r="39" spans="1:9" ht="15" customHeight="1" x14ac:dyDescent="0.25">
      <c r="A39" s="301" t="s">
        <v>8</v>
      </c>
      <c r="B39" s="302"/>
      <c r="C39" s="294" t="s">
        <v>9</v>
      </c>
      <c r="D39" s="294"/>
      <c r="E39" s="294"/>
      <c r="F39" s="42">
        <v>50080</v>
      </c>
      <c r="G39" s="43">
        <v>55000</v>
      </c>
      <c r="H39" s="43">
        <v>0</v>
      </c>
      <c r="I39" s="52"/>
    </row>
    <row r="40" spans="1:9" ht="15" customHeight="1" x14ac:dyDescent="0.25">
      <c r="A40" s="301" t="s">
        <v>10</v>
      </c>
      <c r="B40" s="302"/>
      <c r="C40" s="294" t="s">
        <v>11</v>
      </c>
      <c r="D40" s="294"/>
      <c r="E40" s="294"/>
      <c r="F40" s="42">
        <v>130000</v>
      </c>
      <c r="G40" s="43">
        <v>143000</v>
      </c>
      <c r="H40" s="44">
        <v>130000</v>
      </c>
      <c r="I40" s="52" t="s">
        <v>113</v>
      </c>
    </row>
    <row r="41" spans="1:9" ht="15" customHeight="1" x14ac:dyDescent="0.25">
      <c r="A41" s="298" t="s">
        <v>36</v>
      </c>
      <c r="B41" s="299"/>
      <c r="C41" s="300" t="s">
        <v>59</v>
      </c>
      <c r="D41" s="300"/>
      <c r="E41" s="300"/>
      <c r="F41" s="40">
        <f>F42</f>
        <v>17336450</v>
      </c>
      <c r="G41" s="47">
        <f>G42</f>
        <v>20000000</v>
      </c>
      <c r="H41" s="47">
        <f>H42</f>
        <v>23400000</v>
      </c>
      <c r="I41" s="52"/>
    </row>
    <row r="42" spans="1:9" ht="56.25" customHeight="1" x14ac:dyDescent="0.25">
      <c r="A42" s="301" t="s">
        <v>46</v>
      </c>
      <c r="B42" s="302"/>
      <c r="C42" s="294" t="s">
        <v>47</v>
      </c>
      <c r="D42" s="294"/>
      <c r="E42" s="294"/>
      <c r="F42" s="42">
        <v>17336450</v>
      </c>
      <c r="G42" s="43">
        <v>20000000</v>
      </c>
      <c r="H42" s="43">
        <f>23100000+300000</f>
        <v>23400000</v>
      </c>
      <c r="I42" s="49" t="s">
        <v>158</v>
      </c>
    </row>
    <row r="43" spans="1:9" ht="32.25" customHeight="1" x14ac:dyDescent="0.25">
      <c r="A43" s="298" t="s">
        <v>112</v>
      </c>
      <c r="B43" s="299"/>
      <c r="C43" s="300" t="s">
        <v>43</v>
      </c>
      <c r="D43" s="300"/>
      <c r="E43" s="300"/>
      <c r="F43" s="40">
        <f>F44</f>
        <v>3149940</v>
      </c>
      <c r="G43" s="47">
        <f>G44</f>
        <v>3500000</v>
      </c>
      <c r="H43" s="50">
        <f>H44</f>
        <v>3500000</v>
      </c>
      <c r="I43" s="48" t="s">
        <v>116</v>
      </c>
    </row>
    <row r="44" spans="1:9" ht="19.5" customHeight="1" x14ac:dyDescent="0.25">
      <c r="A44" s="301" t="s">
        <v>46</v>
      </c>
      <c r="B44" s="302"/>
      <c r="C44" s="294" t="s">
        <v>47</v>
      </c>
      <c r="D44" s="294"/>
      <c r="E44" s="294"/>
      <c r="F44" s="42">
        <v>3149940</v>
      </c>
      <c r="G44" s="43">
        <v>3500000</v>
      </c>
      <c r="H44" s="44">
        <v>3500000</v>
      </c>
      <c r="I44" s="52"/>
    </row>
    <row r="45" spans="1:9" ht="36.75" customHeight="1" x14ac:dyDescent="0.25">
      <c r="A45" s="298" t="s">
        <v>44</v>
      </c>
      <c r="B45" s="299"/>
      <c r="C45" s="300" t="s">
        <v>63</v>
      </c>
      <c r="D45" s="300"/>
      <c r="E45" s="300"/>
      <c r="F45" s="40">
        <f>F46</f>
        <v>70760</v>
      </c>
      <c r="G45" s="47">
        <f>G46</f>
        <v>80000</v>
      </c>
      <c r="H45" s="50">
        <f>H46</f>
        <v>80000</v>
      </c>
      <c r="I45" s="52"/>
    </row>
    <row r="46" spans="1:9" ht="29.25" customHeight="1" x14ac:dyDescent="0.25">
      <c r="A46" s="301" t="s">
        <v>46</v>
      </c>
      <c r="B46" s="302"/>
      <c r="C46" s="294" t="s">
        <v>47</v>
      </c>
      <c r="D46" s="294"/>
      <c r="E46" s="294"/>
      <c r="F46" s="42">
        <v>70760</v>
      </c>
      <c r="G46" s="43">
        <v>80000</v>
      </c>
      <c r="H46" s="44">
        <v>80000</v>
      </c>
      <c r="I46" s="48" t="s">
        <v>114</v>
      </c>
    </row>
    <row r="47" spans="1:9" ht="21" customHeight="1" x14ac:dyDescent="0.25">
      <c r="A47" s="298" t="s">
        <v>44</v>
      </c>
      <c r="B47" s="299"/>
      <c r="C47" s="300" t="s">
        <v>59</v>
      </c>
      <c r="D47" s="300"/>
      <c r="E47" s="300"/>
      <c r="F47" s="40">
        <f>F48</f>
        <v>3510000</v>
      </c>
      <c r="G47" s="47">
        <f>G48</f>
        <v>3900000</v>
      </c>
      <c r="H47" s="50">
        <f>H48</f>
        <v>3500000</v>
      </c>
      <c r="I47" s="52"/>
    </row>
    <row r="48" spans="1:9" ht="22.5" customHeight="1" x14ac:dyDescent="0.25">
      <c r="A48" s="301" t="s">
        <v>46</v>
      </c>
      <c r="B48" s="302"/>
      <c r="C48" s="294" t="s">
        <v>47</v>
      </c>
      <c r="D48" s="294"/>
      <c r="E48" s="294"/>
      <c r="F48" s="42">
        <v>3510000</v>
      </c>
      <c r="G48" s="43">
        <v>3900000</v>
      </c>
      <c r="H48" s="44">
        <v>3500000</v>
      </c>
      <c r="I48" s="48" t="s">
        <v>115</v>
      </c>
    </row>
    <row r="49" spans="1:9" ht="21" customHeight="1" x14ac:dyDescent="0.25">
      <c r="A49" s="298" t="s">
        <v>68</v>
      </c>
      <c r="B49" s="299"/>
      <c r="C49" s="300" t="s">
        <v>67</v>
      </c>
      <c r="D49" s="300"/>
      <c r="E49" s="300"/>
      <c r="F49" s="40">
        <f>F50</f>
        <v>1414033</v>
      </c>
      <c r="G49" s="47">
        <f>G50</f>
        <v>1600000</v>
      </c>
      <c r="H49" s="47">
        <f>H50</f>
        <v>1555300</v>
      </c>
      <c r="I49" s="52"/>
    </row>
    <row r="50" spans="1:9" ht="25.5" customHeight="1" x14ac:dyDescent="0.25">
      <c r="A50" s="301" t="s">
        <v>46</v>
      </c>
      <c r="B50" s="302"/>
      <c r="C50" s="294" t="s">
        <v>47</v>
      </c>
      <c r="D50" s="294"/>
      <c r="E50" s="294"/>
      <c r="F50" s="42">
        <v>1414033</v>
      </c>
      <c r="G50" s="43">
        <v>1600000</v>
      </c>
      <c r="H50" s="43">
        <v>1555300</v>
      </c>
      <c r="I50" s="49" t="s">
        <v>117</v>
      </c>
    </row>
    <row r="51" spans="1:9" ht="23.25" customHeight="1" x14ac:dyDescent="0.25">
      <c r="A51" s="298" t="s">
        <v>84</v>
      </c>
      <c r="B51" s="299"/>
      <c r="C51" s="300" t="s">
        <v>83</v>
      </c>
      <c r="D51" s="300"/>
      <c r="E51" s="300"/>
      <c r="F51" s="40">
        <f>F52</f>
        <v>2491054</v>
      </c>
      <c r="G51" s="47">
        <f>G52</f>
        <v>2750000</v>
      </c>
      <c r="H51" s="47">
        <f>H52</f>
        <v>2705200</v>
      </c>
      <c r="I51" s="52"/>
    </row>
    <row r="52" spans="1:9" ht="31.5" customHeight="1" x14ac:dyDescent="0.25">
      <c r="A52" s="301" t="s">
        <v>46</v>
      </c>
      <c r="B52" s="302"/>
      <c r="C52" s="294" t="s">
        <v>47</v>
      </c>
      <c r="D52" s="294"/>
      <c r="E52" s="294"/>
      <c r="F52" s="42">
        <v>2491054</v>
      </c>
      <c r="G52" s="43">
        <v>2750000</v>
      </c>
      <c r="H52" s="43">
        <v>2705200</v>
      </c>
      <c r="I52" s="49" t="s">
        <v>121</v>
      </c>
    </row>
    <row r="53" spans="1:9" ht="15" customHeight="1" x14ac:dyDescent="0.25">
      <c r="A53" s="298" t="s">
        <v>88</v>
      </c>
      <c r="B53" s="299"/>
      <c r="C53" s="300" t="s">
        <v>87</v>
      </c>
      <c r="D53" s="300"/>
      <c r="E53" s="300"/>
      <c r="F53" s="40">
        <f>F54</f>
        <v>1700000</v>
      </c>
      <c r="G53" s="47">
        <f>G54</f>
        <v>1900000</v>
      </c>
      <c r="H53" s="47">
        <f>H54</f>
        <v>2400000</v>
      </c>
      <c r="I53" s="52"/>
    </row>
    <row r="54" spans="1:9" ht="27" customHeight="1" x14ac:dyDescent="0.25">
      <c r="A54" s="301" t="s">
        <v>46</v>
      </c>
      <c r="B54" s="302"/>
      <c r="C54" s="294" t="s">
        <v>47</v>
      </c>
      <c r="D54" s="294"/>
      <c r="E54" s="294"/>
      <c r="F54" s="42">
        <v>1700000</v>
      </c>
      <c r="G54" s="43">
        <v>1900000</v>
      </c>
      <c r="H54" s="43">
        <v>2400000</v>
      </c>
      <c r="I54" s="49" t="s">
        <v>118</v>
      </c>
    </row>
    <row r="55" spans="1:9" ht="19.5" customHeight="1" x14ac:dyDescent="0.25">
      <c r="A55" s="298" t="s">
        <v>92</v>
      </c>
      <c r="B55" s="299"/>
      <c r="C55" s="300" t="s">
        <v>91</v>
      </c>
      <c r="D55" s="300"/>
      <c r="E55" s="300"/>
      <c r="F55" s="40">
        <f>F56</f>
        <v>300000</v>
      </c>
      <c r="G55" s="47">
        <f>G56</f>
        <v>330000</v>
      </c>
      <c r="H55" s="47">
        <f>H56</f>
        <v>350000</v>
      </c>
      <c r="I55" s="52"/>
    </row>
    <row r="56" spans="1:9" ht="26.25" customHeight="1" x14ac:dyDescent="0.25">
      <c r="A56" s="301" t="s">
        <v>46</v>
      </c>
      <c r="B56" s="302"/>
      <c r="C56" s="294" t="s">
        <v>47</v>
      </c>
      <c r="D56" s="294"/>
      <c r="E56" s="294"/>
      <c r="F56" s="42">
        <v>300000</v>
      </c>
      <c r="G56" s="43">
        <v>330000</v>
      </c>
      <c r="H56" s="43">
        <v>350000</v>
      </c>
      <c r="I56" s="48" t="s">
        <v>119</v>
      </c>
    </row>
    <row r="57" spans="1:9" ht="27.75" customHeight="1" x14ac:dyDescent="0.25">
      <c r="A57" s="298" t="s">
        <v>98</v>
      </c>
      <c r="B57" s="299"/>
      <c r="C57" s="300" t="s">
        <v>99</v>
      </c>
      <c r="D57" s="300"/>
      <c r="E57" s="300"/>
      <c r="F57" s="40">
        <f>F58</f>
        <v>385000</v>
      </c>
      <c r="G57" s="47">
        <f>G58</f>
        <v>4250000</v>
      </c>
      <c r="H57" s="47">
        <f>H58</f>
        <v>423500</v>
      </c>
      <c r="I57" s="52"/>
    </row>
    <row r="58" spans="1:9" ht="40.5" customHeight="1" x14ac:dyDescent="0.25">
      <c r="A58" s="301" t="s">
        <v>46</v>
      </c>
      <c r="B58" s="302"/>
      <c r="C58" s="294" t="s">
        <v>47</v>
      </c>
      <c r="D58" s="294"/>
      <c r="E58" s="294"/>
      <c r="F58" s="42">
        <v>385000</v>
      </c>
      <c r="G58" s="43">
        <v>4250000</v>
      </c>
      <c r="H58" s="43">
        <v>423500</v>
      </c>
      <c r="I58" s="49" t="s">
        <v>120</v>
      </c>
    </row>
    <row r="59" spans="1:9" ht="30" customHeight="1" x14ac:dyDescent="0.25">
      <c r="A59" s="298">
        <v>1010</v>
      </c>
      <c r="B59" s="299"/>
      <c r="C59" s="300" t="s">
        <v>142</v>
      </c>
      <c r="D59" s="300"/>
      <c r="E59" s="300"/>
      <c r="F59" s="40">
        <v>250000</v>
      </c>
      <c r="G59" s="54">
        <v>300000</v>
      </c>
      <c r="H59" s="54">
        <v>300000</v>
      </c>
      <c r="I59" s="49" t="s">
        <v>143</v>
      </c>
    </row>
    <row r="60" spans="1:9" ht="36.75" customHeight="1" x14ac:dyDescent="0.2">
      <c r="A60" s="276" t="s">
        <v>100</v>
      </c>
      <c r="B60" s="276"/>
      <c r="C60" s="285" t="s">
        <v>101</v>
      </c>
      <c r="D60" s="285"/>
      <c r="E60" s="285"/>
      <c r="F60" s="16">
        <f>F6+F19+F23+F26+F28+F30+F34+F36+F38+F41+F43+F45+F47+F49+F51+F53+F55+F57+F59</f>
        <v>57912046</v>
      </c>
      <c r="G60" s="16">
        <f t="shared" ref="G60" si="1">G6+G19+G23+G26+G28+G30+G34+G36+G38+G41+G43+G45+G47+G49+G51+G53+G55+G57+G59</f>
        <v>69699700</v>
      </c>
      <c r="H60" s="17">
        <f>H6+H19+H23+H26+H28+H30+H34+H36+H38+H41+H43+H45+H47+H49+H51+H53+H55+H57+H59</f>
        <v>71554700</v>
      </c>
      <c r="I60" s="5"/>
    </row>
    <row r="61" spans="1:9" ht="24" customHeight="1" x14ac:dyDescent="0.2">
      <c r="E61" s="4"/>
    </row>
    <row r="62" spans="1:9" ht="24" customHeight="1" x14ac:dyDescent="0.2">
      <c r="A62" s="276" t="s">
        <v>100</v>
      </c>
      <c r="B62" s="276"/>
      <c r="C62" s="286" t="s">
        <v>126</v>
      </c>
      <c r="D62" s="286"/>
      <c r="E62" s="286"/>
      <c r="F62" s="27"/>
      <c r="G62" s="28"/>
      <c r="H62" s="28">
        <v>80000000</v>
      </c>
      <c r="I62" s="5"/>
    </row>
    <row r="63" spans="1:9" ht="18.75" customHeight="1" x14ac:dyDescent="0.2">
      <c r="A63" s="276" t="s">
        <v>100</v>
      </c>
      <c r="B63" s="276"/>
      <c r="C63" s="286" t="s">
        <v>125</v>
      </c>
      <c r="D63" s="286"/>
      <c r="E63" s="286"/>
      <c r="F63" s="27"/>
      <c r="G63" s="28"/>
      <c r="H63" s="28">
        <f>H62-H60</f>
        <v>8445300</v>
      </c>
      <c r="I63" s="5" t="s">
        <v>127</v>
      </c>
    </row>
    <row r="65" spans="1:9" ht="20.25" x14ac:dyDescent="0.2">
      <c r="A65" s="276" t="s">
        <v>100</v>
      </c>
      <c r="B65" s="276"/>
      <c r="C65" s="282" t="s">
        <v>133</v>
      </c>
      <c r="D65" s="283"/>
      <c r="E65" s="284"/>
      <c r="F65" s="16"/>
      <c r="G65" s="17"/>
      <c r="H65" s="26">
        <f>H63+300000</f>
        <v>8745300</v>
      </c>
      <c r="I65" s="5" t="s">
        <v>144</v>
      </c>
    </row>
    <row r="66" spans="1:9" s="45" customFormat="1" ht="23.25" customHeight="1" x14ac:dyDescent="0.25">
      <c r="A66" s="297" t="s">
        <v>2</v>
      </c>
      <c r="B66" s="297"/>
      <c r="C66" s="294" t="s">
        <v>136</v>
      </c>
      <c r="D66" s="294"/>
      <c r="E66" s="294"/>
      <c r="F66" s="55"/>
      <c r="G66" s="56"/>
      <c r="H66" s="56">
        <v>0</v>
      </c>
    </row>
    <row r="67" spans="1:9" s="45" customFormat="1" ht="23.25" customHeight="1" x14ac:dyDescent="0.25">
      <c r="A67" s="293">
        <v>6030</v>
      </c>
      <c r="B67" s="293"/>
      <c r="C67" s="294" t="s">
        <v>137</v>
      </c>
      <c r="D67" s="294"/>
      <c r="E67" s="294"/>
      <c r="F67" s="55"/>
      <c r="G67" s="56"/>
      <c r="H67" s="56">
        <f>4650000-3000000+300000</f>
        <v>1950000</v>
      </c>
      <c r="I67" s="57" t="s">
        <v>168</v>
      </c>
    </row>
    <row r="68" spans="1:9" s="45" customFormat="1" ht="23.25" customHeight="1" x14ac:dyDescent="0.25">
      <c r="A68" s="293">
        <v>7670</v>
      </c>
      <c r="B68" s="293"/>
      <c r="C68" s="294" t="s">
        <v>129</v>
      </c>
      <c r="D68" s="294"/>
      <c r="E68" s="294"/>
      <c r="F68" s="55"/>
      <c r="G68" s="56"/>
      <c r="H68" s="56">
        <f>5599400-1100000</f>
        <v>4499400</v>
      </c>
      <c r="I68" s="57" t="s">
        <v>169</v>
      </c>
    </row>
    <row r="69" spans="1:9" s="45" customFormat="1" ht="23.25" customHeight="1" x14ac:dyDescent="0.25">
      <c r="A69" s="293">
        <v>7670</v>
      </c>
      <c r="B69" s="293"/>
      <c r="C69" s="294" t="s">
        <v>129</v>
      </c>
      <c r="D69" s="294"/>
      <c r="E69" s="294"/>
      <c r="F69" s="55"/>
      <c r="G69" s="56"/>
      <c r="H69" s="56">
        <f>1100000</f>
        <v>1100000</v>
      </c>
      <c r="I69" s="45" t="s">
        <v>164</v>
      </c>
    </row>
    <row r="70" spans="1:9" s="45" customFormat="1" ht="23.25" customHeight="1" x14ac:dyDescent="0.25">
      <c r="A70" s="293">
        <v>6011</v>
      </c>
      <c r="B70" s="293"/>
      <c r="C70" s="294" t="s">
        <v>130</v>
      </c>
      <c r="D70" s="294"/>
      <c r="E70" s="294"/>
      <c r="F70" s="55"/>
      <c r="G70" s="56"/>
      <c r="H70" s="56">
        <f>2378500-300000-600000-936200-246400</f>
        <v>295900</v>
      </c>
      <c r="I70" s="45" t="s">
        <v>163</v>
      </c>
    </row>
    <row r="71" spans="1:9" s="45" customFormat="1" ht="23.25" customHeight="1" x14ac:dyDescent="0.25">
      <c r="A71" s="293">
        <v>6012</v>
      </c>
      <c r="B71" s="293"/>
      <c r="C71" s="294" t="s">
        <v>131</v>
      </c>
      <c r="D71" s="294"/>
      <c r="E71" s="294"/>
      <c r="F71" s="55"/>
      <c r="G71" s="56"/>
      <c r="H71" s="56">
        <f>3500000-3500000</f>
        <v>0</v>
      </c>
      <c r="I71" s="58"/>
    </row>
    <row r="72" spans="1:9" s="45" customFormat="1" ht="23.25" customHeight="1" x14ac:dyDescent="0.25">
      <c r="A72" s="293">
        <v>7130</v>
      </c>
      <c r="B72" s="293"/>
      <c r="C72" s="294" t="s">
        <v>138</v>
      </c>
      <c r="D72" s="294"/>
      <c r="E72" s="294"/>
      <c r="F72" s="55"/>
      <c r="G72" s="56"/>
      <c r="H72" s="56">
        <v>300000</v>
      </c>
      <c r="I72" s="45" t="s">
        <v>165</v>
      </c>
    </row>
    <row r="73" spans="1:9" s="45" customFormat="1" ht="23.25" customHeight="1" x14ac:dyDescent="0.25">
      <c r="A73" s="293">
        <v>6090</v>
      </c>
      <c r="B73" s="293"/>
      <c r="C73" s="294" t="s">
        <v>160</v>
      </c>
      <c r="D73" s="294"/>
      <c r="E73" s="294"/>
      <c r="F73" s="55"/>
      <c r="G73" s="56"/>
      <c r="H73" s="56">
        <v>600000</v>
      </c>
      <c r="I73" s="57" t="s">
        <v>161</v>
      </c>
    </row>
    <row r="74" spans="1:9" s="45" customFormat="1" ht="23.25" customHeight="1" x14ac:dyDescent="0.25">
      <c r="A74" s="293">
        <v>7350</v>
      </c>
      <c r="B74" s="293"/>
      <c r="C74" s="294" t="s">
        <v>162</v>
      </c>
      <c r="D74" s="294"/>
      <c r="E74" s="294"/>
      <c r="F74" s="55"/>
      <c r="G74" s="56"/>
      <c r="H74" s="56">
        <v>0</v>
      </c>
      <c r="I74" s="58"/>
    </row>
    <row r="75" spans="1:9" s="45" customFormat="1" ht="23.25" customHeight="1" x14ac:dyDescent="0.25">
      <c r="A75" s="295"/>
      <c r="B75" s="295"/>
      <c r="C75" s="296" t="s">
        <v>141</v>
      </c>
      <c r="D75" s="296"/>
      <c r="E75" s="296"/>
      <c r="F75" s="59"/>
      <c r="G75" s="60"/>
      <c r="H75" s="60">
        <f>H65-H66-H67-H68-H69-H70-H71-H72-H73-H74</f>
        <v>0</v>
      </c>
    </row>
    <row r="76" spans="1:9" x14ac:dyDescent="0.2">
      <c r="I76" s="39"/>
    </row>
    <row r="77" spans="1:9" x14ac:dyDescent="0.2">
      <c r="I77" s="39"/>
    </row>
  </sheetData>
  <mergeCells count="142">
    <mergeCell ref="A6:B6"/>
    <mergeCell ref="C6:E6"/>
    <mergeCell ref="A7:B7"/>
    <mergeCell ref="C7:E7"/>
    <mergeCell ref="A8:B8"/>
    <mergeCell ref="C8:E8"/>
    <mergeCell ref="A2:H2"/>
    <mergeCell ref="C3:G3"/>
    <mergeCell ref="A4:B4"/>
    <mergeCell ref="C4:E4"/>
    <mergeCell ref="A5:B5"/>
    <mergeCell ref="C5:E5"/>
    <mergeCell ref="A12:B12"/>
    <mergeCell ref="C12:E12"/>
    <mergeCell ref="A13:B13"/>
    <mergeCell ref="C13:E13"/>
    <mergeCell ref="A14:B14"/>
    <mergeCell ref="C14:E14"/>
    <mergeCell ref="A9:B9"/>
    <mergeCell ref="C9:E9"/>
    <mergeCell ref="A10:B10"/>
    <mergeCell ref="C10:E10"/>
    <mergeCell ref="A11:B11"/>
    <mergeCell ref="C11:E11"/>
    <mergeCell ref="A18:B18"/>
    <mergeCell ref="C18:E18"/>
    <mergeCell ref="A19:B19"/>
    <mergeCell ref="C19:E19"/>
    <mergeCell ref="A20:B20"/>
    <mergeCell ref="C20:E20"/>
    <mergeCell ref="A15:B15"/>
    <mergeCell ref="C15:E15"/>
    <mergeCell ref="A16:B16"/>
    <mergeCell ref="C16:E16"/>
    <mergeCell ref="A17:B17"/>
    <mergeCell ref="C17:E17"/>
    <mergeCell ref="A24:B24"/>
    <mergeCell ref="C24:E24"/>
    <mergeCell ref="A25:B25"/>
    <mergeCell ref="C25:E25"/>
    <mergeCell ref="A26:B26"/>
    <mergeCell ref="C26:E26"/>
    <mergeCell ref="A21:B21"/>
    <mergeCell ref="C21:E21"/>
    <mergeCell ref="A22:B22"/>
    <mergeCell ref="C22:E22"/>
    <mergeCell ref="A23:B23"/>
    <mergeCell ref="C23:E23"/>
    <mergeCell ref="A30:B30"/>
    <mergeCell ref="C30:E30"/>
    <mergeCell ref="A31:B31"/>
    <mergeCell ref="C31:E31"/>
    <mergeCell ref="A32:B32"/>
    <mergeCell ref="C32:E32"/>
    <mergeCell ref="A27:B27"/>
    <mergeCell ref="C27:E27"/>
    <mergeCell ref="A28:B28"/>
    <mergeCell ref="C28:E28"/>
    <mergeCell ref="A29:B29"/>
    <mergeCell ref="C29:E29"/>
    <mergeCell ref="A36:B36"/>
    <mergeCell ref="C36:E36"/>
    <mergeCell ref="A37:B37"/>
    <mergeCell ref="C37:E37"/>
    <mergeCell ref="A38:B38"/>
    <mergeCell ref="C38:E38"/>
    <mergeCell ref="A33:B33"/>
    <mergeCell ref="C33:E33"/>
    <mergeCell ref="A34:B34"/>
    <mergeCell ref="C34:E34"/>
    <mergeCell ref="A35:B35"/>
    <mergeCell ref="C35:E35"/>
    <mergeCell ref="A42:B42"/>
    <mergeCell ref="C42:E42"/>
    <mergeCell ref="A43:B43"/>
    <mergeCell ref="C43:E43"/>
    <mergeCell ref="A44:B44"/>
    <mergeCell ref="C44:E44"/>
    <mergeCell ref="A39:B39"/>
    <mergeCell ref="C39:E39"/>
    <mergeCell ref="A40:B40"/>
    <mergeCell ref="C40:E40"/>
    <mergeCell ref="A41:B41"/>
    <mergeCell ref="C41:E41"/>
    <mergeCell ref="A48:B48"/>
    <mergeCell ref="C48:E48"/>
    <mergeCell ref="A49:B49"/>
    <mergeCell ref="C49:E49"/>
    <mergeCell ref="A50:B50"/>
    <mergeCell ref="C50:E50"/>
    <mergeCell ref="A45:B45"/>
    <mergeCell ref="C45:E45"/>
    <mergeCell ref="A46:B46"/>
    <mergeCell ref="C46:E46"/>
    <mergeCell ref="A47:B47"/>
    <mergeCell ref="C47:E47"/>
    <mergeCell ref="A54:B54"/>
    <mergeCell ref="C54:E54"/>
    <mergeCell ref="A55:B55"/>
    <mergeCell ref="C55:E55"/>
    <mergeCell ref="A56:B56"/>
    <mergeCell ref="C56:E56"/>
    <mergeCell ref="A51:B51"/>
    <mergeCell ref="C51:E51"/>
    <mergeCell ref="A52:B52"/>
    <mergeCell ref="C52:E52"/>
    <mergeCell ref="A53:B53"/>
    <mergeCell ref="C53:E53"/>
    <mergeCell ref="A60:B60"/>
    <mergeCell ref="C60:E60"/>
    <mergeCell ref="A62:B62"/>
    <mergeCell ref="C62:E62"/>
    <mergeCell ref="A63:B63"/>
    <mergeCell ref="C63:E63"/>
    <mergeCell ref="A57:B57"/>
    <mergeCell ref="C57:E57"/>
    <mergeCell ref="A58:B58"/>
    <mergeCell ref="C58:E58"/>
    <mergeCell ref="A59:B59"/>
    <mergeCell ref="C59:E59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4:B74"/>
    <mergeCell ref="C74:E74"/>
    <mergeCell ref="A75:B75"/>
    <mergeCell ref="C75:E75"/>
    <mergeCell ref="A71:B71"/>
    <mergeCell ref="C71:E71"/>
    <mergeCell ref="A72:B72"/>
    <mergeCell ref="C72:E72"/>
    <mergeCell ref="A73:B73"/>
    <mergeCell ref="C73:E73"/>
  </mergeCells>
  <pageMargins left="0.23622047244094491" right="0.31496062992125984" top="0.23622047244094491" bottom="0.23622047244094491" header="0.31496062992125984" footer="0.31496062992125984"/>
  <pageSetup paperSize="9" scale="59" fitToHeight="100" orientation="landscape" r:id="rId1"/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opLeftCell="A19" zoomScale="115" zoomScaleNormal="115" workbookViewId="0">
      <selection activeCell="H23" sqref="H23"/>
    </sheetView>
  </sheetViews>
  <sheetFormatPr defaultRowHeight="12.75" x14ac:dyDescent="0.2"/>
  <cols>
    <col min="2" max="2" width="1.85546875" customWidth="1"/>
    <col min="5" max="5" width="18.7109375" customWidth="1"/>
    <col min="6" max="6" width="15.85546875" customWidth="1"/>
    <col min="7" max="7" width="16.85546875" customWidth="1"/>
    <col min="8" max="8" width="14.5703125" customWidth="1"/>
    <col min="9" max="9" width="89" customWidth="1"/>
  </cols>
  <sheetData>
    <row r="1" spans="1:10" ht="16.5" thickBot="1" x14ac:dyDescent="0.3">
      <c r="A1" s="308" t="s">
        <v>102</v>
      </c>
      <c r="B1" s="308"/>
      <c r="C1" s="308"/>
      <c r="D1" s="308"/>
      <c r="E1" s="308"/>
      <c r="F1" s="308"/>
      <c r="G1" s="308"/>
      <c r="H1" s="308"/>
      <c r="I1" s="62"/>
    </row>
    <row r="2" spans="1:10" ht="16.5" thickBot="1" x14ac:dyDescent="0.3">
      <c r="A2" s="65"/>
      <c r="B2" s="65"/>
      <c r="C2" s="309" t="s">
        <v>134</v>
      </c>
      <c r="D2" s="310"/>
      <c r="E2" s="310"/>
      <c r="F2" s="310"/>
      <c r="G2" s="311"/>
      <c r="H2" s="82" t="e">
        <f>H59</f>
        <v>#VALUE!</v>
      </c>
      <c r="I2" s="87"/>
    </row>
    <row r="3" spans="1:10" ht="47.25" x14ac:dyDescent="0.2">
      <c r="A3" s="312" t="s">
        <v>0</v>
      </c>
      <c r="B3" s="312"/>
      <c r="C3" s="313" t="s">
        <v>1</v>
      </c>
      <c r="D3" s="313"/>
      <c r="E3" s="313"/>
      <c r="F3" s="22" t="s">
        <v>105</v>
      </c>
      <c r="G3" s="23" t="s">
        <v>107</v>
      </c>
      <c r="H3" s="22" t="s">
        <v>135</v>
      </c>
      <c r="I3" s="93" t="s">
        <v>170</v>
      </c>
    </row>
    <row r="4" spans="1:10" ht="15.75" x14ac:dyDescent="0.25">
      <c r="A4" s="314" t="s">
        <v>103</v>
      </c>
      <c r="B4" s="314"/>
      <c r="C4" s="314" t="s">
        <v>104</v>
      </c>
      <c r="D4" s="314"/>
      <c r="E4" s="314"/>
      <c r="F4" s="66">
        <v>3</v>
      </c>
      <c r="G4" s="43"/>
      <c r="H4" s="83"/>
      <c r="I4" s="87"/>
    </row>
    <row r="5" spans="1:10" ht="15.75" x14ac:dyDescent="0.25">
      <c r="A5" s="304" t="s">
        <v>2</v>
      </c>
      <c r="B5" s="304"/>
      <c r="C5" s="305" t="s">
        <v>3</v>
      </c>
      <c r="D5" s="305"/>
      <c r="E5" s="305"/>
      <c r="F5" s="40">
        <f>F6+F7+F8+F9+F10+F11+F12+F13+F15+F16+F17+F14</f>
        <v>16264600</v>
      </c>
      <c r="G5" s="40">
        <f t="shared" ref="G5:H5" si="0">G6+G7+G8+G9+G10+G11+G12+G13+G15+G16+G17+G14</f>
        <v>19056700</v>
      </c>
      <c r="H5" s="40">
        <f t="shared" si="0"/>
        <v>19206700</v>
      </c>
      <c r="I5" s="61" t="s">
        <v>122</v>
      </c>
    </row>
    <row r="6" spans="1:10" ht="15.75" x14ac:dyDescent="0.25">
      <c r="A6" s="306" t="s">
        <v>4</v>
      </c>
      <c r="B6" s="306"/>
      <c r="C6" s="307" t="s">
        <v>5</v>
      </c>
      <c r="D6" s="307"/>
      <c r="E6" s="307"/>
      <c r="F6" s="42">
        <v>11175000</v>
      </c>
      <c r="G6" s="43">
        <v>13210400</v>
      </c>
      <c r="H6" s="84">
        <v>13210400</v>
      </c>
      <c r="I6" s="61" t="s">
        <v>145</v>
      </c>
    </row>
    <row r="7" spans="1:10" ht="15.75" x14ac:dyDescent="0.25">
      <c r="A7" s="306" t="s">
        <v>6</v>
      </c>
      <c r="B7" s="306"/>
      <c r="C7" s="307" t="s">
        <v>7</v>
      </c>
      <c r="D7" s="307"/>
      <c r="E7" s="307"/>
      <c r="F7" s="42">
        <v>2458600</v>
      </c>
      <c r="G7" s="43">
        <v>2906300</v>
      </c>
      <c r="H7" s="84">
        <v>2906300</v>
      </c>
      <c r="I7" s="61" t="s">
        <v>146</v>
      </c>
    </row>
    <row r="8" spans="1:10" ht="60.75" customHeight="1" x14ac:dyDescent="0.2">
      <c r="A8" s="306" t="s">
        <v>8</v>
      </c>
      <c r="B8" s="306"/>
      <c r="C8" s="307" t="s">
        <v>9</v>
      </c>
      <c r="D8" s="307"/>
      <c r="E8" s="307"/>
      <c r="F8" s="42">
        <v>710000</v>
      </c>
      <c r="G8" s="43">
        <v>730000</v>
      </c>
      <c r="H8" s="84">
        <v>730000</v>
      </c>
      <c r="I8" s="72" t="s">
        <v>149</v>
      </c>
    </row>
    <row r="9" spans="1:10" ht="71.25" customHeight="1" x14ac:dyDescent="0.2">
      <c r="A9" s="306" t="s">
        <v>10</v>
      </c>
      <c r="B9" s="306"/>
      <c r="C9" s="307" t="s">
        <v>11</v>
      </c>
      <c r="D9" s="307"/>
      <c r="E9" s="307"/>
      <c r="F9" s="42">
        <v>820000</v>
      </c>
      <c r="G9" s="43">
        <v>1200000</v>
      </c>
      <c r="H9" s="99">
        <v>1200000</v>
      </c>
      <c r="I9" s="71" t="s">
        <v>171</v>
      </c>
      <c r="J9">
        <v>1532</v>
      </c>
    </row>
    <row r="10" spans="1:10" ht="15.75" x14ac:dyDescent="0.2">
      <c r="A10" s="306" t="s">
        <v>12</v>
      </c>
      <c r="B10" s="306"/>
      <c r="C10" s="307" t="s">
        <v>13</v>
      </c>
      <c r="D10" s="307"/>
      <c r="E10" s="307"/>
      <c r="F10" s="42">
        <v>50000</v>
      </c>
      <c r="G10" s="43">
        <v>50000</v>
      </c>
      <c r="H10" s="84">
        <v>50000</v>
      </c>
      <c r="I10" s="88"/>
    </row>
    <row r="11" spans="1:10" ht="15.75" x14ac:dyDescent="0.2">
      <c r="A11" s="306" t="s">
        <v>14</v>
      </c>
      <c r="B11" s="306"/>
      <c r="C11" s="307" t="s">
        <v>15</v>
      </c>
      <c r="D11" s="307"/>
      <c r="E11" s="307"/>
      <c r="F11" s="42">
        <v>20000</v>
      </c>
      <c r="G11" s="43">
        <v>20000</v>
      </c>
      <c r="H11" s="84">
        <v>20000</v>
      </c>
      <c r="I11" s="73" t="s">
        <v>151</v>
      </c>
    </row>
    <row r="12" spans="1:10" ht="15.75" x14ac:dyDescent="0.2">
      <c r="A12" s="306" t="s">
        <v>16</v>
      </c>
      <c r="B12" s="306"/>
      <c r="C12" s="307" t="s">
        <v>17</v>
      </c>
      <c r="D12" s="307"/>
      <c r="E12" s="307"/>
      <c r="F12" s="42">
        <v>250000</v>
      </c>
      <c r="G12" s="43">
        <v>250000</v>
      </c>
      <c r="H12" s="84">
        <v>250000</v>
      </c>
      <c r="I12" s="73" t="s">
        <v>152</v>
      </c>
    </row>
    <row r="13" spans="1:10" ht="15.75" x14ac:dyDescent="0.2">
      <c r="A13" s="306" t="s">
        <v>18</v>
      </c>
      <c r="B13" s="306"/>
      <c r="C13" s="307" t="s">
        <v>19</v>
      </c>
      <c r="D13" s="307"/>
      <c r="E13" s="307"/>
      <c r="F13" s="42">
        <v>610000</v>
      </c>
      <c r="G13" s="43">
        <v>510000</v>
      </c>
      <c r="H13" s="84">
        <v>510000</v>
      </c>
      <c r="I13" s="73" t="s">
        <v>153</v>
      </c>
    </row>
    <row r="14" spans="1:10" ht="15.75" x14ac:dyDescent="0.2">
      <c r="A14" s="306" t="s">
        <v>78</v>
      </c>
      <c r="B14" s="306"/>
      <c r="C14" s="307" t="s">
        <v>79</v>
      </c>
      <c r="D14" s="307"/>
      <c r="E14" s="307"/>
      <c r="F14" s="42">
        <v>0</v>
      </c>
      <c r="G14" s="43">
        <v>0</v>
      </c>
      <c r="H14" s="84">
        <v>150000</v>
      </c>
      <c r="I14" s="73" t="s">
        <v>157</v>
      </c>
    </row>
    <row r="15" spans="1:10" ht="15.75" x14ac:dyDescent="0.2">
      <c r="A15" s="306" t="s">
        <v>20</v>
      </c>
      <c r="B15" s="306"/>
      <c r="C15" s="307" t="s">
        <v>21</v>
      </c>
      <c r="D15" s="307"/>
      <c r="E15" s="307"/>
      <c r="F15" s="42">
        <v>30000</v>
      </c>
      <c r="G15" s="43">
        <v>30000</v>
      </c>
      <c r="H15" s="84">
        <v>30000</v>
      </c>
      <c r="I15" s="73" t="s">
        <v>154</v>
      </c>
    </row>
    <row r="16" spans="1:10" ht="15.75" x14ac:dyDescent="0.2">
      <c r="A16" s="306" t="s">
        <v>22</v>
      </c>
      <c r="B16" s="306"/>
      <c r="C16" s="307" t="s">
        <v>23</v>
      </c>
      <c r="D16" s="307"/>
      <c r="E16" s="307"/>
      <c r="F16" s="42">
        <v>10000</v>
      </c>
      <c r="G16" s="43">
        <v>10000</v>
      </c>
      <c r="H16" s="84">
        <v>10000</v>
      </c>
      <c r="I16" s="88"/>
    </row>
    <row r="17" spans="1:9" ht="39.75" customHeight="1" x14ac:dyDescent="0.2">
      <c r="A17" s="306" t="s">
        <v>24</v>
      </c>
      <c r="B17" s="306"/>
      <c r="C17" s="307" t="s">
        <v>25</v>
      </c>
      <c r="D17" s="307"/>
      <c r="E17" s="307"/>
      <c r="F17" s="42">
        <v>131000</v>
      </c>
      <c r="G17" s="43">
        <v>140000</v>
      </c>
      <c r="H17" s="84">
        <v>140000</v>
      </c>
      <c r="I17" s="73" t="s">
        <v>155</v>
      </c>
    </row>
    <row r="18" spans="1:9" ht="15.75" x14ac:dyDescent="0.25">
      <c r="A18" s="304" t="s">
        <v>26</v>
      </c>
      <c r="B18" s="304"/>
      <c r="C18" s="305" t="s">
        <v>27</v>
      </c>
      <c r="D18" s="305"/>
      <c r="E18" s="305"/>
      <c r="F18" s="40">
        <f>F19+F20+F21</f>
        <v>1270129</v>
      </c>
      <c r="G18" s="47">
        <f>G19+G20+G21</f>
        <v>1397000</v>
      </c>
      <c r="H18" s="95">
        <f>H19+H20+H21</f>
        <v>2000000</v>
      </c>
      <c r="I18" s="87"/>
    </row>
    <row r="19" spans="1:9" ht="15.75" x14ac:dyDescent="0.25">
      <c r="A19" s="306" t="s">
        <v>8</v>
      </c>
      <c r="B19" s="306"/>
      <c r="C19" s="307" t="s">
        <v>9</v>
      </c>
      <c r="D19" s="307"/>
      <c r="E19" s="307"/>
      <c r="F19" s="42">
        <v>743229</v>
      </c>
      <c r="G19" s="43">
        <v>817500</v>
      </c>
      <c r="H19" s="83">
        <v>500000</v>
      </c>
      <c r="I19" s="61" t="s">
        <v>108</v>
      </c>
    </row>
    <row r="20" spans="1:9" ht="15.75" x14ac:dyDescent="0.25">
      <c r="A20" s="306" t="s">
        <v>10</v>
      </c>
      <c r="B20" s="306"/>
      <c r="C20" s="307" t="s">
        <v>11</v>
      </c>
      <c r="D20" s="307"/>
      <c r="E20" s="307"/>
      <c r="F20" s="42">
        <v>376900</v>
      </c>
      <c r="G20" s="43">
        <v>414500</v>
      </c>
      <c r="H20" s="83">
        <v>400000</v>
      </c>
      <c r="I20" s="63" t="s">
        <v>109</v>
      </c>
    </row>
    <row r="21" spans="1:9" ht="15.75" x14ac:dyDescent="0.2">
      <c r="A21" s="306" t="s">
        <v>20</v>
      </c>
      <c r="B21" s="306"/>
      <c r="C21" s="307" t="s">
        <v>21</v>
      </c>
      <c r="D21" s="307"/>
      <c r="E21" s="307"/>
      <c r="F21" s="42">
        <v>150000</v>
      </c>
      <c r="G21" s="43">
        <v>165000</v>
      </c>
      <c r="H21" s="97">
        <v>1100000</v>
      </c>
      <c r="I21" s="75" t="s">
        <v>172</v>
      </c>
    </row>
    <row r="22" spans="1:9" ht="31.5" x14ac:dyDescent="0.2">
      <c r="A22" s="315" t="s">
        <v>28</v>
      </c>
      <c r="B22" s="315"/>
      <c r="C22" s="305" t="s">
        <v>29</v>
      </c>
      <c r="D22" s="305"/>
      <c r="E22" s="305"/>
      <c r="F22" s="40">
        <f>F23+F24</f>
        <v>166000</v>
      </c>
      <c r="G22" s="47">
        <f>G23+G24</f>
        <v>0</v>
      </c>
      <c r="H22" s="85">
        <f>H23</f>
        <v>70000</v>
      </c>
      <c r="I22" s="75" t="s">
        <v>148</v>
      </c>
    </row>
    <row r="23" spans="1:9" ht="15.75" x14ac:dyDescent="0.2">
      <c r="A23" s="306" t="s">
        <v>8</v>
      </c>
      <c r="B23" s="306"/>
      <c r="C23" s="307" t="s">
        <v>9</v>
      </c>
      <c r="D23" s="307"/>
      <c r="E23" s="307"/>
      <c r="F23" s="42">
        <v>120000</v>
      </c>
      <c r="G23" s="43">
        <v>0</v>
      </c>
      <c r="H23" s="84">
        <f>56000+14000</f>
        <v>70000</v>
      </c>
      <c r="I23" s="75" t="s">
        <v>177</v>
      </c>
    </row>
    <row r="24" spans="1:9" ht="15.75" x14ac:dyDescent="0.25">
      <c r="A24" s="306" t="s">
        <v>20</v>
      </c>
      <c r="B24" s="306"/>
      <c r="C24" s="307" t="s">
        <v>21</v>
      </c>
      <c r="D24" s="307"/>
      <c r="E24" s="307"/>
      <c r="F24" s="42">
        <v>46000</v>
      </c>
      <c r="G24" s="43">
        <v>0</v>
      </c>
      <c r="H24" s="86">
        <v>0</v>
      </c>
      <c r="I24" s="87"/>
    </row>
    <row r="25" spans="1:9" ht="15.75" x14ac:dyDescent="0.25">
      <c r="A25" s="315" t="s">
        <v>30</v>
      </c>
      <c r="B25" s="315"/>
      <c r="C25" s="305" t="s">
        <v>31</v>
      </c>
      <c r="D25" s="305"/>
      <c r="E25" s="305"/>
      <c r="F25" s="40">
        <f>F26</f>
        <v>480000</v>
      </c>
      <c r="G25" s="47">
        <f>G26</f>
        <v>530000</v>
      </c>
      <c r="H25" s="85">
        <f>H26</f>
        <v>600000</v>
      </c>
      <c r="I25" s="87"/>
    </row>
    <row r="26" spans="1:9" ht="15.75" x14ac:dyDescent="0.25">
      <c r="A26" s="306" t="s">
        <v>20</v>
      </c>
      <c r="B26" s="306"/>
      <c r="C26" s="307" t="s">
        <v>21</v>
      </c>
      <c r="D26" s="307"/>
      <c r="E26" s="307"/>
      <c r="F26" s="42">
        <v>480000</v>
      </c>
      <c r="G26" s="43">
        <v>530000</v>
      </c>
      <c r="H26" s="84">
        <v>600000</v>
      </c>
      <c r="I26" s="87"/>
    </row>
    <row r="27" spans="1:9" ht="31.5" x14ac:dyDescent="0.2">
      <c r="A27" s="315" t="s">
        <v>32</v>
      </c>
      <c r="B27" s="315"/>
      <c r="C27" s="305" t="s">
        <v>33</v>
      </c>
      <c r="D27" s="305"/>
      <c r="E27" s="305"/>
      <c r="F27" s="40">
        <f>F28</f>
        <v>3654000</v>
      </c>
      <c r="G27" s="47">
        <f>G28</f>
        <v>4100000</v>
      </c>
      <c r="H27" s="98">
        <f>H28</f>
        <v>5900000</v>
      </c>
      <c r="I27" s="75" t="s">
        <v>174</v>
      </c>
    </row>
    <row r="28" spans="1:9" ht="15.75" x14ac:dyDescent="0.2">
      <c r="A28" s="306" t="s">
        <v>22</v>
      </c>
      <c r="B28" s="306"/>
      <c r="C28" s="307" t="s">
        <v>23</v>
      </c>
      <c r="D28" s="307"/>
      <c r="E28" s="307"/>
      <c r="F28" s="42">
        <v>3654000</v>
      </c>
      <c r="G28" s="43">
        <v>4100000</v>
      </c>
      <c r="H28" s="84">
        <f>2700000+200000+2000000+1000000</f>
        <v>5900000</v>
      </c>
      <c r="I28" s="80"/>
    </row>
    <row r="29" spans="1:9" ht="15.75" x14ac:dyDescent="0.2">
      <c r="A29" s="315" t="s">
        <v>34</v>
      </c>
      <c r="B29" s="315"/>
      <c r="C29" s="305" t="s">
        <v>35</v>
      </c>
      <c r="D29" s="305"/>
      <c r="E29" s="305"/>
      <c r="F29" s="40">
        <f>F30+F31+F32</f>
        <v>1440000</v>
      </c>
      <c r="G29" s="47">
        <f>G30+G31+G32</f>
        <v>1573000</v>
      </c>
      <c r="H29" s="85">
        <f>H30+H31+H32</f>
        <v>1199000</v>
      </c>
      <c r="I29" s="75" t="s">
        <v>173</v>
      </c>
    </row>
    <row r="30" spans="1:9" ht="15.75" x14ac:dyDescent="0.2">
      <c r="A30" s="306" t="s">
        <v>8</v>
      </c>
      <c r="B30" s="306"/>
      <c r="C30" s="307" t="s">
        <v>9</v>
      </c>
      <c r="D30" s="307"/>
      <c r="E30" s="307"/>
      <c r="F30" s="42">
        <f>115000+270000</f>
        <v>385000</v>
      </c>
      <c r="G30" s="43">
        <v>423000</v>
      </c>
      <c r="H30" s="84">
        <v>423000</v>
      </c>
      <c r="I30" s="77"/>
    </row>
    <row r="31" spans="1:9" ht="15.75" x14ac:dyDescent="0.2">
      <c r="A31" s="306" t="s">
        <v>10</v>
      </c>
      <c r="B31" s="306"/>
      <c r="C31" s="307" t="s">
        <v>11</v>
      </c>
      <c r="D31" s="307"/>
      <c r="E31" s="307"/>
      <c r="F31" s="42">
        <v>150000</v>
      </c>
      <c r="G31" s="43">
        <v>160000</v>
      </c>
      <c r="H31" s="84">
        <v>160000</v>
      </c>
      <c r="I31" s="77"/>
    </row>
    <row r="32" spans="1:9" ht="15.75" x14ac:dyDescent="0.2">
      <c r="A32" s="306" t="s">
        <v>20</v>
      </c>
      <c r="B32" s="306"/>
      <c r="C32" s="307" t="s">
        <v>21</v>
      </c>
      <c r="D32" s="307"/>
      <c r="E32" s="307"/>
      <c r="F32" s="42">
        <f>825000+80000</f>
        <v>905000</v>
      </c>
      <c r="G32" s="43">
        <v>990000</v>
      </c>
      <c r="H32" s="84">
        <f>G32-374000</f>
        <v>616000</v>
      </c>
      <c r="I32" s="77"/>
    </row>
    <row r="33" spans="1:9" ht="15.75" x14ac:dyDescent="0.2">
      <c r="A33" s="315" t="s">
        <v>36</v>
      </c>
      <c r="B33" s="315"/>
      <c r="C33" s="305" t="s">
        <v>37</v>
      </c>
      <c r="D33" s="305"/>
      <c r="E33" s="305"/>
      <c r="F33" s="40">
        <f>F34</f>
        <v>3500000</v>
      </c>
      <c r="G33" s="47">
        <f>G34</f>
        <v>3850000</v>
      </c>
      <c r="H33" s="40">
        <f>H34</f>
        <v>3850000</v>
      </c>
      <c r="I33" s="77"/>
    </row>
    <row r="34" spans="1:9" ht="15.75" x14ac:dyDescent="0.2">
      <c r="A34" s="306" t="s">
        <v>16</v>
      </c>
      <c r="B34" s="306"/>
      <c r="C34" s="307" t="s">
        <v>17</v>
      </c>
      <c r="D34" s="307"/>
      <c r="E34" s="307"/>
      <c r="F34" s="42">
        <v>3500000</v>
      </c>
      <c r="G34" s="43">
        <v>3850000</v>
      </c>
      <c r="H34" s="83">
        <v>3850000</v>
      </c>
      <c r="I34" s="77" t="s">
        <v>110</v>
      </c>
    </row>
    <row r="35" spans="1:9" ht="15.75" x14ac:dyDescent="0.2">
      <c r="A35" s="315" t="s">
        <v>38</v>
      </c>
      <c r="B35" s="315"/>
      <c r="C35" s="305" t="s">
        <v>39</v>
      </c>
      <c r="D35" s="305"/>
      <c r="E35" s="305"/>
      <c r="F35" s="40">
        <f>F36</f>
        <v>350000</v>
      </c>
      <c r="G35" s="47">
        <f>G36</f>
        <v>385000</v>
      </c>
      <c r="H35" s="40">
        <f>H36</f>
        <v>385000</v>
      </c>
      <c r="I35" s="77"/>
    </row>
    <row r="36" spans="1:9" ht="15.75" x14ac:dyDescent="0.2">
      <c r="A36" s="306" t="s">
        <v>10</v>
      </c>
      <c r="B36" s="306"/>
      <c r="C36" s="307" t="s">
        <v>11</v>
      </c>
      <c r="D36" s="307"/>
      <c r="E36" s="307"/>
      <c r="F36" s="42">
        <v>350000</v>
      </c>
      <c r="G36" s="43">
        <v>385000</v>
      </c>
      <c r="H36" s="83">
        <v>385000</v>
      </c>
      <c r="I36" s="89" t="s">
        <v>111</v>
      </c>
    </row>
    <row r="37" spans="1:9" ht="15.75" x14ac:dyDescent="0.2">
      <c r="A37" s="315" t="s">
        <v>40</v>
      </c>
      <c r="B37" s="315"/>
      <c r="C37" s="305" t="s">
        <v>41</v>
      </c>
      <c r="D37" s="305"/>
      <c r="E37" s="305"/>
      <c r="F37" s="40">
        <f>F38+F39</f>
        <v>180080</v>
      </c>
      <c r="G37" s="47">
        <f>G38+G39</f>
        <v>198000</v>
      </c>
      <c r="H37" s="40">
        <f>H38+H39</f>
        <v>130000</v>
      </c>
      <c r="I37" s="77"/>
    </row>
    <row r="38" spans="1:9" ht="15.75" x14ac:dyDescent="0.2">
      <c r="A38" s="306" t="s">
        <v>8</v>
      </c>
      <c r="B38" s="316"/>
      <c r="C38" s="307" t="s">
        <v>9</v>
      </c>
      <c r="D38" s="307"/>
      <c r="E38" s="307"/>
      <c r="F38" s="42">
        <v>50080</v>
      </c>
      <c r="G38" s="43">
        <v>55000</v>
      </c>
      <c r="H38" s="83">
        <v>0</v>
      </c>
      <c r="I38" s="77"/>
    </row>
    <row r="39" spans="1:9" ht="15.75" x14ac:dyDescent="0.2">
      <c r="A39" s="306" t="s">
        <v>10</v>
      </c>
      <c r="B39" s="316"/>
      <c r="C39" s="307" t="s">
        <v>11</v>
      </c>
      <c r="D39" s="307"/>
      <c r="E39" s="307"/>
      <c r="F39" s="42">
        <v>130000</v>
      </c>
      <c r="G39" s="43">
        <v>143000</v>
      </c>
      <c r="H39" s="84">
        <v>130000</v>
      </c>
      <c r="I39" s="77" t="s">
        <v>113</v>
      </c>
    </row>
    <row r="40" spans="1:9" ht="15.75" x14ac:dyDescent="0.2">
      <c r="A40" s="315" t="s">
        <v>36</v>
      </c>
      <c r="B40" s="317"/>
      <c r="C40" s="305" t="s">
        <v>59</v>
      </c>
      <c r="D40" s="305"/>
      <c r="E40" s="305"/>
      <c r="F40" s="40">
        <f>F41</f>
        <v>17336450</v>
      </c>
      <c r="G40" s="47">
        <f>G41</f>
        <v>20000000</v>
      </c>
      <c r="H40" s="95" t="e">
        <f>H41</f>
        <v>#VALUE!</v>
      </c>
      <c r="I40" s="77"/>
    </row>
    <row r="41" spans="1:9" ht="53.25" customHeight="1" x14ac:dyDescent="0.2">
      <c r="A41" s="306" t="s">
        <v>46</v>
      </c>
      <c r="B41" s="316"/>
      <c r="C41" s="307" t="s">
        <v>47</v>
      </c>
      <c r="D41" s="307"/>
      <c r="E41" s="307"/>
      <c r="F41" s="42">
        <v>17336450</v>
      </c>
      <c r="G41" s="43">
        <v>20000000</v>
      </c>
      <c r="H41" s="83" t="e">
        <f>23100000+I41</f>
        <v>#VALUE!</v>
      </c>
      <c r="I41" s="74" t="s">
        <v>175</v>
      </c>
    </row>
    <row r="42" spans="1:9" ht="15.75" x14ac:dyDescent="0.2">
      <c r="A42" s="315" t="s">
        <v>112</v>
      </c>
      <c r="B42" s="317"/>
      <c r="C42" s="305" t="s">
        <v>43</v>
      </c>
      <c r="D42" s="305"/>
      <c r="E42" s="305"/>
      <c r="F42" s="40">
        <f>F43</f>
        <v>3149940</v>
      </c>
      <c r="G42" s="47">
        <f>G43</f>
        <v>3500000</v>
      </c>
      <c r="H42" s="85">
        <f>H43</f>
        <v>3500000</v>
      </c>
      <c r="I42" s="76" t="s">
        <v>116</v>
      </c>
    </row>
    <row r="43" spans="1:9" ht="15.75" x14ac:dyDescent="0.2">
      <c r="A43" s="306" t="s">
        <v>46</v>
      </c>
      <c r="B43" s="316"/>
      <c r="C43" s="307" t="s">
        <v>47</v>
      </c>
      <c r="D43" s="307"/>
      <c r="E43" s="307"/>
      <c r="F43" s="42">
        <v>3149940</v>
      </c>
      <c r="G43" s="43">
        <v>3500000</v>
      </c>
      <c r="H43" s="84">
        <v>3500000</v>
      </c>
      <c r="I43" s="76"/>
    </row>
    <row r="44" spans="1:9" ht="15.75" x14ac:dyDescent="0.2">
      <c r="A44" s="315" t="s">
        <v>44</v>
      </c>
      <c r="B44" s="317"/>
      <c r="C44" s="305" t="s">
        <v>63</v>
      </c>
      <c r="D44" s="305"/>
      <c r="E44" s="305"/>
      <c r="F44" s="40">
        <f>F45</f>
        <v>70760</v>
      </c>
      <c r="G44" s="47">
        <f>G45</f>
        <v>80000</v>
      </c>
      <c r="H44" s="85">
        <f>H45</f>
        <v>80000</v>
      </c>
      <c r="I44" s="76"/>
    </row>
    <row r="45" spans="1:9" ht="15.75" x14ac:dyDescent="0.2">
      <c r="A45" s="306" t="s">
        <v>46</v>
      </c>
      <c r="B45" s="316"/>
      <c r="C45" s="307" t="s">
        <v>47</v>
      </c>
      <c r="D45" s="307"/>
      <c r="E45" s="307"/>
      <c r="F45" s="42">
        <v>70760</v>
      </c>
      <c r="G45" s="43">
        <v>80000</v>
      </c>
      <c r="H45" s="84">
        <v>80000</v>
      </c>
      <c r="I45" s="76" t="s">
        <v>114</v>
      </c>
    </row>
    <row r="46" spans="1:9" ht="15.75" x14ac:dyDescent="0.2">
      <c r="A46" s="315" t="s">
        <v>44</v>
      </c>
      <c r="B46" s="317"/>
      <c r="C46" s="305" t="s">
        <v>59</v>
      </c>
      <c r="D46" s="305"/>
      <c r="E46" s="305"/>
      <c r="F46" s="40">
        <f>F47</f>
        <v>3510000</v>
      </c>
      <c r="G46" s="47">
        <f>G47</f>
        <v>3900000</v>
      </c>
      <c r="H46" s="85">
        <f>H47</f>
        <v>3500000</v>
      </c>
      <c r="I46" s="76"/>
    </row>
    <row r="47" spans="1:9" ht="15.75" x14ac:dyDescent="0.2">
      <c r="A47" s="306" t="s">
        <v>46</v>
      </c>
      <c r="B47" s="316"/>
      <c r="C47" s="307" t="s">
        <v>47</v>
      </c>
      <c r="D47" s="307"/>
      <c r="E47" s="307"/>
      <c r="F47" s="42">
        <v>3510000</v>
      </c>
      <c r="G47" s="43">
        <v>3900000</v>
      </c>
      <c r="H47" s="84">
        <v>3500000</v>
      </c>
      <c r="I47" s="76" t="s">
        <v>115</v>
      </c>
    </row>
    <row r="48" spans="1:9" ht="15.75" x14ac:dyDescent="0.2">
      <c r="A48" s="315" t="s">
        <v>68</v>
      </c>
      <c r="B48" s="317"/>
      <c r="C48" s="305" t="s">
        <v>67</v>
      </c>
      <c r="D48" s="305"/>
      <c r="E48" s="305"/>
      <c r="F48" s="40">
        <f>F49</f>
        <v>1414033</v>
      </c>
      <c r="G48" s="47">
        <f>G49</f>
        <v>1600000</v>
      </c>
      <c r="H48" s="95" t="b">
        <f>I48=H49</f>
        <v>0</v>
      </c>
      <c r="I48" s="76"/>
    </row>
    <row r="49" spans="1:9" ht="54.75" customHeight="1" x14ac:dyDescent="0.2">
      <c r="A49" s="306" t="s">
        <v>46</v>
      </c>
      <c r="B49" s="316"/>
      <c r="C49" s="307" t="s">
        <v>47</v>
      </c>
      <c r="D49" s="307"/>
      <c r="E49" s="307"/>
      <c r="F49" s="42">
        <v>1414033</v>
      </c>
      <c r="G49" s="43">
        <v>1600000</v>
      </c>
      <c r="H49" s="83">
        <v>1555300</v>
      </c>
      <c r="I49" s="74" t="s">
        <v>117</v>
      </c>
    </row>
    <row r="50" spans="1:9" ht="15.75" x14ac:dyDescent="0.25">
      <c r="A50" s="315" t="s">
        <v>84</v>
      </c>
      <c r="B50" s="317"/>
      <c r="C50" s="305" t="s">
        <v>83</v>
      </c>
      <c r="D50" s="305"/>
      <c r="E50" s="305"/>
      <c r="F50" s="40">
        <f>F51</f>
        <v>2491054</v>
      </c>
      <c r="G50" s="47">
        <f>G51</f>
        <v>2750000</v>
      </c>
      <c r="H50" s="95">
        <f>H51</f>
        <v>2000000</v>
      </c>
      <c r="I50" s="63"/>
    </row>
    <row r="51" spans="1:9" ht="51.75" customHeight="1" x14ac:dyDescent="0.2">
      <c r="A51" s="306" t="s">
        <v>46</v>
      </c>
      <c r="B51" s="316"/>
      <c r="C51" s="307" t="s">
        <v>47</v>
      </c>
      <c r="D51" s="307"/>
      <c r="E51" s="307"/>
      <c r="F51" s="42">
        <v>2491054</v>
      </c>
      <c r="G51" s="43">
        <v>2750000</v>
      </c>
      <c r="H51" s="97">
        <v>2000000</v>
      </c>
      <c r="I51" s="75" t="s">
        <v>121</v>
      </c>
    </row>
    <row r="52" spans="1:9" ht="15.75" x14ac:dyDescent="0.2">
      <c r="A52" s="315" t="s">
        <v>88</v>
      </c>
      <c r="B52" s="317"/>
      <c r="C52" s="305" t="s">
        <v>87</v>
      </c>
      <c r="D52" s="305"/>
      <c r="E52" s="305"/>
      <c r="F52" s="40">
        <f>F53</f>
        <v>1700000</v>
      </c>
      <c r="G52" s="47">
        <f>G53</f>
        <v>1900000</v>
      </c>
      <c r="H52" s="95">
        <v>1900000</v>
      </c>
      <c r="I52" s="77"/>
    </row>
    <row r="53" spans="1:9" ht="15.75" x14ac:dyDescent="0.2">
      <c r="A53" s="306" t="s">
        <v>46</v>
      </c>
      <c r="B53" s="316"/>
      <c r="C53" s="307" t="s">
        <v>47</v>
      </c>
      <c r="D53" s="307"/>
      <c r="E53" s="307"/>
      <c r="F53" s="42">
        <v>1700000</v>
      </c>
      <c r="G53" s="43">
        <v>1900000</v>
      </c>
      <c r="H53" s="97">
        <v>2400000</v>
      </c>
      <c r="I53" s="75" t="s">
        <v>118</v>
      </c>
    </row>
    <row r="54" spans="1:9" ht="15.75" x14ac:dyDescent="0.2">
      <c r="A54" s="315" t="s">
        <v>92</v>
      </c>
      <c r="B54" s="317"/>
      <c r="C54" s="305" t="s">
        <v>91</v>
      </c>
      <c r="D54" s="305"/>
      <c r="E54" s="305"/>
      <c r="F54" s="40">
        <f>F55</f>
        <v>300000</v>
      </c>
      <c r="G54" s="47">
        <f>G55</f>
        <v>330000</v>
      </c>
      <c r="H54" s="40">
        <f>H55</f>
        <v>350000</v>
      </c>
      <c r="I54" s="77"/>
    </row>
    <row r="55" spans="1:9" ht="15.75" x14ac:dyDescent="0.2">
      <c r="A55" s="306" t="s">
        <v>46</v>
      </c>
      <c r="B55" s="316"/>
      <c r="C55" s="307" t="s">
        <v>47</v>
      </c>
      <c r="D55" s="307"/>
      <c r="E55" s="307"/>
      <c r="F55" s="42">
        <v>300000</v>
      </c>
      <c r="G55" s="43">
        <v>330000</v>
      </c>
      <c r="H55" s="83">
        <v>350000</v>
      </c>
      <c r="I55" s="77" t="s">
        <v>119</v>
      </c>
    </row>
    <row r="56" spans="1:9" ht="15.75" x14ac:dyDescent="0.2">
      <c r="A56" s="315" t="s">
        <v>98</v>
      </c>
      <c r="B56" s="317"/>
      <c r="C56" s="305" t="s">
        <v>99</v>
      </c>
      <c r="D56" s="305"/>
      <c r="E56" s="305"/>
      <c r="F56" s="40">
        <f>F57</f>
        <v>385000</v>
      </c>
      <c r="G56" s="47">
        <f>G57</f>
        <v>4250000</v>
      </c>
      <c r="H56" s="40">
        <f>H57</f>
        <v>423500</v>
      </c>
      <c r="I56" s="77"/>
    </row>
    <row r="57" spans="1:9" ht="73.5" customHeight="1" x14ac:dyDescent="0.2">
      <c r="A57" s="306" t="s">
        <v>46</v>
      </c>
      <c r="B57" s="316"/>
      <c r="C57" s="307" t="s">
        <v>47</v>
      </c>
      <c r="D57" s="307"/>
      <c r="E57" s="307"/>
      <c r="F57" s="42">
        <v>385000</v>
      </c>
      <c r="G57" s="43">
        <v>4250000</v>
      </c>
      <c r="H57" s="83">
        <v>423500</v>
      </c>
      <c r="I57" s="75" t="s">
        <v>120</v>
      </c>
    </row>
    <row r="58" spans="1:9" ht="47.25" customHeight="1" x14ac:dyDescent="0.2">
      <c r="A58" s="315">
        <v>1010</v>
      </c>
      <c r="B58" s="317"/>
      <c r="C58" s="305" t="s">
        <v>142</v>
      </c>
      <c r="D58" s="305"/>
      <c r="E58" s="305"/>
      <c r="F58" s="40">
        <v>250000</v>
      </c>
      <c r="G58" s="54">
        <v>300000</v>
      </c>
      <c r="H58" s="78">
        <v>300000</v>
      </c>
      <c r="I58" s="75" t="s">
        <v>143</v>
      </c>
    </row>
    <row r="59" spans="1:9" ht="15.75" x14ac:dyDescent="0.2">
      <c r="A59" s="312" t="s">
        <v>100</v>
      </c>
      <c r="B59" s="312"/>
      <c r="C59" s="305" t="s">
        <v>101</v>
      </c>
      <c r="D59" s="305"/>
      <c r="E59" s="305"/>
      <c r="F59" s="67">
        <f>F5+F18+F22+F25+F27+F29+F33+F35+F37+F40+F42+F44+F46+F48+F50+F52+F54+F56+F58</f>
        <v>57912046</v>
      </c>
      <c r="G59" s="67">
        <f t="shared" ref="G59" si="1">G5+G18+G22+G25+G27+G29+G33+G35+G37+G40+G42+G44+G46+G48+G50+G52+G54+G56+G58</f>
        <v>69699700</v>
      </c>
      <c r="H59" s="67" t="e">
        <f>H5+H18+H22+H25+H27+H29+H33+H35+H37+H40+H42+H44+H46+H48+H50+H52+H54+H56+H58</f>
        <v>#VALUE!</v>
      </c>
      <c r="I59" s="77"/>
    </row>
    <row r="60" spans="1:9" ht="15.75" x14ac:dyDescent="0.25">
      <c r="A60" s="70"/>
      <c r="B60" s="70"/>
      <c r="C60" s="62"/>
      <c r="D60" s="62"/>
      <c r="E60" s="62"/>
      <c r="F60" s="69"/>
      <c r="G60" s="69"/>
      <c r="H60" s="69"/>
      <c r="I60" s="80"/>
    </row>
    <row r="61" spans="1:9" ht="15.75" x14ac:dyDescent="0.2">
      <c r="A61" s="312" t="s">
        <v>100</v>
      </c>
      <c r="B61" s="312"/>
      <c r="C61" s="318" t="s">
        <v>126</v>
      </c>
      <c r="D61" s="318"/>
      <c r="E61" s="318"/>
      <c r="F61" s="59"/>
      <c r="G61" s="60"/>
      <c r="H61" s="59">
        <v>80000000</v>
      </c>
      <c r="I61" s="77"/>
    </row>
    <row r="62" spans="1:9" ht="15.75" x14ac:dyDescent="0.2">
      <c r="A62" s="312" t="s">
        <v>100</v>
      </c>
      <c r="B62" s="312"/>
      <c r="C62" s="318" t="s">
        <v>125</v>
      </c>
      <c r="D62" s="318"/>
      <c r="E62" s="318"/>
      <c r="F62" s="59"/>
      <c r="G62" s="60"/>
      <c r="H62" s="59" t="e">
        <f>H61-H59</f>
        <v>#VALUE!</v>
      </c>
      <c r="I62" s="77" t="s">
        <v>127</v>
      </c>
    </row>
    <row r="63" spans="1:9" ht="15.75" x14ac:dyDescent="0.25">
      <c r="A63" s="70"/>
      <c r="B63" s="70"/>
      <c r="C63" s="62"/>
      <c r="D63" s="62"/>
      <c r="E63" s="62"/>
      <c r="F63" s="69"/>
      <c r="G63" s="69"/>
      <c r="H63" s="69"/>
      <c r="I63" s="80"/>
    </row>
    <row r="64" spans="1:9" ht="15.75" x14ac:dyDescent="0.2">
      <c r="A64" s="312" t="s">
        <v>100</v>
      </c>
      <c r="B64" s="312"/>
      <c r="C64" s="319" t="s">
        <v>133</v>
      </c>
      <c r="D64" s="320"/>
      <c r="E64" s="321"/>
      <c r="F64" s="67"/>
      <c r="G64" s="68"/>
      <c r="H64" s="67" t="e">
        <f>H62+300000</f>
        <v>#VALUE!</v>
      </c>
      <c r="I64" s="77" t="s">
        <v>144</v>
      </c>
    </row>
    <row r="65" spans="1:9" ht="15.75" x14ac:dyDescent="0.2">
      <c r="A65" s="322" t="s">
        <v>2</v>
      </c>
      <c r="B65" s="322"/>
      <c r="C65" s="307" t="s">
        <v>136</v>
      </c>
      <c r="D65" s="307"/>
      <c r="E65" s="307"/>
      <c r="F65" s="55"/>
      <c r="G65" s="56"/>
      <c r="H65" s="55">
        <v>0</v>
      </c>
      <c r="I65" s="80"/>
    </row>
    <row r="66" spans="1:9" ht="46.5" customHeight="1" x14ac:dyDescent="0.2">
      <c r="A66" s="314">
        <v>6030</v>
      </c>
      <c r="B66" s="314"/>
      <c r="C66" s="307" t="s">
        <v>137</v>
      </c>
      <c r="D66" s="307"/>
      <c r="E66" s="307"/>
      <c r="F66" s="55"/>
      <c r="G66" s="56"/>
      <c r="H66" s="55">
        <f>4650000-3000000+300000</f>
        <v>1950000</v>
      </c>
      <c r="I66" s="81" t="s">
        <v>168</v>
      </c>
    </row>
    <row r="67" spans="1:9" ht="48.75" customHeight="1" x14ac:dyDescent="0.2">
      <c r="A67" s="314">
        <v>7670</v>
      </c>
      <c r="B67" s="314"/>
      <c r="C67" s="307" t="s">
        <v>129</v>
      </c>
      <c r="D67" s="307"/>
      <c r="E67" s="307"/>
      <c r="F67" s="55"/>
      <c r="G67" s="56"/>
      <c r="H67" s="55">
        <f>5599400-1100000</f>
        <v>4499400</v>
      </c>
      <c r="I67" s="81" t="s">
        <v>169</v>
      </c>
    </row>
    <row r="68" spans="1:9" ht="50.25" customHeight="1" x14ac:dyDescent="0.2">
      <c r="A68" s="314">
        <v>7670</v>
      </c>
      <c r="B68" s="314"/>
      <c r="C68" s="307" t="s">
        <v>129</v>
      </c>
      <c r="D68" s="307"/>
      <c r="E68" s="307"/>
      <c r="F68" s="55"/>
      <c r="G68" s="56"/>
      <c r="H68" s="55">
        <f>1100000</f>
        <v>1100000</v>
      </c>
      <c r="I68" s="90" t="s">
        <v>164</v>
      </c>
    </row>
    <row r="69" spans="1:9" ht="15.75" x14ac:dyDescent="0.2">
      <c r="A69" s="314">
        <v>6011</v>
      </c>
      <c r="B69" s="314"/>
      <c r="C69" s="307" t="s">
        <v>130</v>
      </c>
      <c r="D69" s="307"/>
      <c r="E69" s="307"/>
      <c r="F69" s="55"/>
      <c r="G69" s="56"/>
      <c r="H69" s="55">
        <f>2378500-300000-600000-936200-246400</f>
        <v>295900</v>
      </c>
      <c r="I69" s="91" t="s">
        <v>163</v>
      </c>
    </row>
    <row r="70" spans="1:9" ht="15.75" x14ac:dyDescent="0.2">
      <c r="A70" s="314">
        <v>6012</v>
      </c>
      <c r="B70" s="314"/>
      <c r="C70" s="307" t="s">
        <v>131</v>
      </c>
      <c r="D70" s="307"/>
      <c r="E70" s="307"/>
      <c r="F70" s="55"/>
      <c r="G70" s="56"/>
      <c r="H70" s="55">
        <f>3500000-3500000</f>
        <v>0</v>
      </c>
      <c r="I70" s="92"/>
    </row>
    <row r="71" spans="1:9" ht="15.75" x14ac:dyDescent="0.2">
      <c r="A71" s="314">
        <v>7130</v>
      </c>
      <c r="B71" s="314"/>
      <c r="C71" s="307" t="s">
        <v>138</v>
      </c>
      <c r="D71" s="307"/>
      <c r="E71" s="307"/>
      <c r="F71" s="55"/>
      <c r="G71" s="56"/>
      <c r="H71" s="55">
        <v>300000</v>
      </c>
      <c r="I71" s="80" t="s">
        <v>165</v>
      </c>
    </row>
    <row r="72" spans="1:9" ht="15.75" x14ac:dyDescent="0.2">
      <c r="A72" s="314">
        <v>6090</v>
      </c>
      <c r="B72" s="314"/>
      <c r="C72" s="307" t="s">
        <v>160</v>
      </c>
      <c r="D72" s="307"/>
      <c r="E72" s="307"/>
      <c r="F72" s="55"/>
      <c r="G72" s="56"/>
      <c r="H72" s="96">
        <v>400000</v>
      </c>
      <c r="I72" s="79" t="s">
        <v>161</v>
      </c>
    </row>
    <row r="73" spans="1:9" ht="15.75" x14ac:dyDescent="0.2">
      <c r="A73" s="314">
        <v>7350</v>
      </c>
      <c r="B73" s="314"/>
      <c r="C73" s="307" t="s">
        <v>162</v>
      </c>
      <c r="D73" s="307"/>
      <c r="E73" s="307"/>
      <c r="F73" s="55"/>
      <c r="G73" s="56"/>
      <c r="H73" s="55">
        <v>0</v>
      </c>
      <c r="I73" s="92"/>
    </row>
    <row r="74" spans="1:9" ht="15.75" x14ac:dyDescent="0.2">
      <c r="A74" s="323"/>
      <c r="B74" s="323"/>
      <c r="C74" s="318" t="s">
        <v>141</v>
      </c>
      <c r="D74" s="318"/>
      <c r="E74" s="318"/>
      <c r="F74" s="59"/>
      <c r="G74" s="60"/>
      <c r="H74" s="59" t="e">
        <f>H64-H65-H66-H67-H68-H69-H70-H71-H72-H73</f>
        <v>#VALUE!</v>
      </c>
      <c r="I74" s="80"/>
    </row>
    <row r="75" spans="1:9" ht="15.75" x14ac:dyDescent="0.25">
      <c r="A75" s="62"/>
      <c r="B75" s="62"/>
      <c r="C75" s="62"/>
      <c r="D75" s="62"/>
      <c r="E75" s="62"/>
      <c r="F75" s="69"/>
      <c r="G75" s="69"/>
      <c r="H75" s="100">
        <v>3500000</v>
      </c>
      <c r="I75" s="94" t="s">
        <v>176</v>
      </c>
    </row>
    <row r="76" spans="1:9" ht="15.75" x14ac:dyDescent="0.25">
      <c r="A76" s="62"/>
      <c r="B76" s="62"/>
      <c r="C76" s="62"/>
      <c r="D76" s="62"/>
      <c r="E76" s="62"/>
      <c r="F76" s="69"/>
      <c r="G76" s="69"/>
      <c r="H76" s="69"/>
      <c r="I76" s="64"/>
    </row>
  </sheetData>
  <mergeCells count="142">
    <mergeCell ref="A73:B73"/>
    <mergeCell ref="C73:E73"/>
    <mergeCell ref="A74:B74"/>
    <mergeCell ref="C74:E74"/>
    <mergeCell ref="A70:B70"/>
    <mergeCell ref="C70:E70"/>
    <mergeCell ref="A71:B71"/>
    <mergeCell ref="C71:E71"/>
    <mergeCell ref="A72:B72"/>
    <mergeCell ref="C72:E72"/>
    <mergeCell ref="A67:B67"/>
    <mergeCell ref="C67:E67"/>
    <mergeCell ref="A68:B68"/>
    <mergeCell ref="C68:E68"/>
    <mergeCell ref="A69:B69"/>
    <mergeCell ref="C69:E69"/>
    <mergeCell ref="A64:B64"/>
    <mergeCell ref="C64:E64"/>
    <mergeCell ref="A65:B65"/>
    <mergeCell ref="C65:E65"/>
    <mergeCell ref="A66:B66"/>
    <mergeCell ref="C66:E66"/>
    <mergeCell ref="A59:B59"/>
    <mergeCell ref="C59:E59"/>
    <mergeCell ref="A61:B61"/>
    <mergeCell ref="C61:E61"/>
    <mergeCell ref="A62:B62"/>
    <mergeCell ref="C62:E62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H1"/>
    <mergeCell ref="C2:G2"/>
    <mergeCell ref="A3:B3"/>
    <mergeCell ref="C3:E3"/>
    <mergeCell ref="A4:B4"/>
    <mergeCell ref="C4:E4"/>
  </mergeCells>
  <pageMargins left="0.70866141732283472" right="0.51181102362204722" top="0.74803149606299213" bottom="0.74803149606299213" header="0.31496062992125984" footer="0.31496062992125984"/>
  <pageSetup paperSize="9"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topLeftCell="A64" zoomScaleNormal="115" zoomScaleSheetLayoutView="100" workbookViewId="0">
      <selection activeCell="I20" sqref="I20"/>
    </sheetView>
  </sheetViews>
  <sheetFormatPr defaultRowHeight="12.75" x14ac:dyDescent="0.2"/>
  <cols>
    <col min="2" max="2" width="1.85546875" customWidth="1"/>
    <col min="5" max="5" width="18.7109375" customWidth="1"/>
    <col min="6" max="6" width="15.85546875" customWidth="1"/>
    <col min="7" max="7" width="16.85546875" customWidth="1"/>
    <col min="8" max="8" width="17" customWidth="1"/>
    <col min="9" max="9" width="89" customWidth="1"/>
  </cols>
  <sheetData>
    <row r="1" spans="1:10" ht="16.5" thickBot="1" x14ac:dyDescent="0.3">
      <c r="A1" s="308" t="s">
        <v>102</v>
      </c>
      <c r="B1" s="308"/>
      <c r="C1" s="308"/>
      <c r="D1" s="308"/>
      <c r="E1" s="308"/>
      <c r="F1" s="308"/>
      <c r="G1" s="308"/>
      <c r="H1" s="308"/>
      <c r="I1" s="62"/>
    </row>
    <row r="2" spans="1:10" ht="16.5" thickBot="1" x14ac:dyDescent="0.3">
      <c r="A2" s="65"/>
      <c r="B2" s="65"/>
      <c r="C2" s="309" t="s">
        <v>134</v>
      </c>
      <c r="D2" s="310"/>
      <c r="E2" s="310"/>
      <c r="F2" s="310"/>
      <c r="G2" s="311"/>
      <c r="H2" s="82">
        <f>H61</f>
        <v>66877200</v>
      </c>
      <c r="I2" s="87"/>
    </row>
    <row r="3" spans="1:10" ht="31.5" x14ac:dyDescent="0.2">
      <c r="A3" s="312" t="s">
        <v>0</v>
      </c>
      <c r="B3" s="312"/>
      <c r="C3" s="313" t="s">
        <v>1</v>
      </c>
      <c r="D3" s="313"/>
      <c r="E3" s="313"/>
      <c r="F3" s="22" t="s">
        <v>105</v>
      </c>
      <c r="G3" s="23" t="s">
        <v>107</v>
      </c>
      <c r="H3" s="22" t="s">
        <v>135</v>
      </c>
      <c r="I3" s="93" t="s">
        <v>170</v>
      </c>
    </row>
    <row r="4" spans="1:10" ht="15.75" x14ac:dyDescent="0.25">
      <c r="A4" s="314" t="s">
        <v>103</v>
      </c>
      <c r="B4" s="314"/>
      <c r="C4" s="314" t="s">
        <v>104</v>
      </c>
      <c r="D4" s="314"/>
      <c r="E4" s="314"/>
      <c r="F4" s="66">
        <v>3</v>
      </c>
      <c r="G4" s="43"/>
      <c r="H4" s="83"/>
      <c r="I4" s="87"/>
    </row>
    <row r="5" spans="1:10" ht="15.75" x14ac:dyDescent="0.25">
      <c r="A5" s="304" t="s">
        <v>2</v>
      </c>
      <c r="B5" s="304"/>
      <c r="C5" s="305" t="s">
        <v>3</v>
      </c>
      <c r="D5" s="305"/>
      <c r="E5" s="305"/>
      <c r="F5" s="104">
        <f>F6+F7+F8+F9+F10+F11+F12+F13+F15+F16+F17+F14</f>
        <v>16264600</v>
      </c>
      <c r="G5" s="104">
        <f t="shared" ref="G5:H5" si="0">G6+G7+G8+G9+G10+G11+G12+G13+G15+G16+G17+G14</f>
        <v>19056700</v>
      </c>
      <c r="H5" s="104">
        <f t="shared" si="0"/>
        <v>19986700</v>
      </c>
      <c r="I5" s="61" t="s">
        <v>122</v>
      </c>
    </row>
    <row r="6" spans="1:10" ht="15.75" x14ac:dyDescent="0.25">
      <c r="A6" s="306" t="s">
        <v>4</v>
      </c>
      <c r="B6" s="306"/>
      <c r="C6" s="307" t="s">
        <v>5</v>
      </c>
      <c r="D6" s="307"/>
      <c r="E6" s="307"/>
      <c r="F6" s="105">
        <v>11175000</v>
      </c>
      <c r="G6" s="106">
        <v>13210400</v>
      </c>
      <c r="H6" s="107">
        <v>13210400</v>
      </c>
      <c r="I6" s="61" t="s">
        <v>145</v>
      </c>
    </row>
    <row r="7" spans="1:10" ht="15.75" x14ac:dyDescent="0.25">
      <c r="A7" s="306" t="s">
        <v>6</v>
      </c>
      <c r="B7" s="306"/>
      <c r="C7" s="307" t="s">
        <v>7</v>
      </c>
      <c r="D7" s="307"/>
      <c r="E7" s="307"/>
      <c r="F7" s="105">
        <v>2458600</v>
      </c>
      <c r="G7" s="106">
        <v>2906300</v>
      </c>
      <c r="H7" s="107">
        <v>2906300</v>
      </c>
      <c r="I7" s="61" t="s">
        <v>146</v>
      </c>
    </row>
    <row r="8" spans="1:10" ht="60.75" customHeight="1" x14ac:dyDescent="0.2">
      <c r="A8" s="306" t="s">
        <v>8</v>
      </c>
      <c r="B8" s="306"/>
      <c r="C8" s="307" t="s">
        <v>9</v>
      </c>
      <c r="D8" s="307"/>
      <c r="E8" s="307"/>
      <c r="F8" s="105">
        <v>710000</v>
      </c>
      <c r="G8" s="106">
        <v>730000</v>
      </c>
      <c r="H8" s="107">
        <v>730000</v>
      </c>
      <c r="I8" s="72" t="s">
        <v>149</v>
      </c>
    </row>
    <row r="9" spans="1:10" ht="78" customHeight="1" x14ac:dyDescent="0.2">
      <c r="A9" s="306" t="s">
        <v>10</v>
      </c>
      <c r="B9" s="306"/>
      <c r="C9" s="307" t="s">
        <v>11</v>
      </c>
      <c r="D9" s="307"/>
      <c r="E9" s="307"/>
      <c r="F9" s="105">
        <v>820000</v>
      </c>
      <c r="G9" s="106">
        <v>1200000</v>
      </c>
      <c r="H9" s="108">
        <f>3000+10000+60000+50000+450000+430000+52000+40000+50000+40000+15000+15000+40000+65000+30000+430000+200000</f>
        <v>1980000</v>
      </c>
      <c r="I9" s="71" t="s">
        <v>178</v>
      </c>
      <c r="J9">
        <v>1532</v>
      </c>
    </row>
    <row r="10" spans="1:10" ht="15.75" x14ac:dyDescent="0.2">
      <c r="A10" s="306" t="s">
        <v>12</v>
      </c>
      <c r="B10" s="306"/>
      <c r="C10" s="307" t="s">
        <v>13</v>
      </c>
      <c r="D10" s="307"/>
      <c r="E10" s="307"/>
      <c r="F10" s="105">
        <v>50000</v>
      </c>
      <c r="G10" s="106">
        <v>50000</v>
      </c>
      <c r="H10" s="107">
        <v>50000</v>
      </c>
      <c r="I10" s="88"/>
    </row>
    <row r="11" spans="1:10" ht="15.75" x14ac:dyDescent="0.2">
      <c r="A11" s="306" t="s">
        <v>14</v>
      </c>
      <c r="B11" s="306"/>
      <c r="C11" s="307" t="s">
        <v>15</v>
      </c>
      <c r="D11" s="307"/>
      <c r="E11" s="307"/>
      <c r="F11" s="105">
        <v>20000</v>
      </c>
      <c r="G11" s="106">
        <v>20000</v>
      </c>
      <c r="H11" s="107">
        <v>20000</v>
      </c>
      <c r="I11" s="73" t="s">
        <v>151</v>
      </c>
    </row>
    <row r="12" spans="1:10" ht="15.75" x14ac:dyDescent="0.2">
      <c r="A12" s="306" t="s">
        <v>16</v>
      </c>
      <c r="B12" s="306"/>
      <c r="C12" s="307" t="s">
        <v>17</v>
      </c>
      <c r="D12" s="307"/>
      <c r="E12" s="307"/>
      <c r="F12" s="105">
        <v>250000</v>
      </c>
      <c r="G12" s="106">
        <v>250000</v>
      </c>
      <c r="H12" s="107">
        <v>250000</v>
      </c>
      <c r="I12" s="73" t="s">
        <v>152</v>
      </c>
    </row>
    <row r="13" spans="1:10" ht="15.75" x14ac:dyDescent="0.2">
      <c r="A13" s="306" t="s">
        <v>18</v>
      </c>
      <c r="B13" s="306"/>
      <c r="C13" s="307" t="s">
        <v>19</v>
      </c>
      <c r="D13" s="307"/>
      <c r="E13" s="307"/>
      <c r="F13" s="105">
        <v>610000</v>
      </c>
      <c r="G13" s="106">
        <v>510000</v>
      </c>
      <c r="H13" s="107">
        <v>510000</v>
      </c>
      <c r="I13" s="73" t="s">
        <v>153</v>
      </c>
    </row>
    <row r="14" spans="1:10" ht="15.75" x14ac:dyDescent="0.2">
      <c r="A14" s="306" t="s">
        <v>78</v>
      </c>
      <c r="B14" s="306"/>
      <c r="C14" s="307" t="s">
        <v>79</v>
      </c>
      <c r="D14" s="307"/>
      <c r="E14" s="307"/>
      <c r="F14" s="105">
        <v>0</v>
      </c>
      <c r="G14" s="106">
        <v>0</v>
      </c>
      <c r="H14" s="107">
        <v>150000</v>
      </c>
      <c r="I14" s="73" t="s">
        <v>157</v>
      </c>
    </row>
    <row r="15" spans="1:10" ht="15.75" x14ac:dyDescent="0.2">
      <c r="A15" s="306" t="s">
        <v>20</v>
      </c>
      <c r="B15" s="306"/>
      <c r="C15" s="307" t="s">
        <v>21</v>
      </c>
      <c r="D15" s="307"/>
      <c r="E15" s="307"/>
      <c r="F15" s="105">
        <v>30000</v>
      </c>
      <c r="G15" s="106">
        <v>30000</v>
      </c>
      <c r="H15" s="107">
        <v>30000</v>
      </c>
      <c r="I15" s="73" t="s">
        <v>154</v>
      </c>
    </row>
    <row r="16" spans="1:10" ht="15.75" x14ac:dyDescent="0.2">
      <c r="A16" s="306" t="s">
        <v>22</v>
      </c>
      <c r="B16" s="306"/>
      <c r="C16" s="307" t="s">
        <v>23</v>
      </c>
      <c r="D16" s="307"/>
      <c r="E16" s="307"/>
      <c r="F16" s="105">
        <v>10000</v>
      </c>
      <c r="G16" s="106">
        <v>10000</v>
      </c>
      <c r="H16" s="107">
        <v>10000</v>
      </c>
      <c r="I16" s="88"/>
    </row>
    <row r="17" spans="1:9" ht="39.75" customHeight="1" x14ac:dyDescent="0.2">
      <c r="A17" s="306" t="s">
        <v>24</v>
      </c>
      <c r="B17" s="306"/>
      <c r="C17" s="307" t="s">
        <v>25</v>
      </c>
      <c r="D17" s="307"/>
      <c r="E17" s="307"/>
      <c r="F17" s="105">
        <v>131000</v>
      </c>
      <c r="G17" s="106">
        <v>140000</v>
      </c>
      <c r="H17" s="107">
        <v>140000</v>
      </c>
      <c r="I17" s="73" t="s">
        <v>155</v>
      </c>
    </row>
    <row r="18" spans="1:9" ht="15.75" x14ac:dyDescent="0.25">
      <c r="A18" s="304" t="s">
        <v>26</v>
      </c>
      <c r="B18" s="304"/>
      <c r="C18" s="305" t="s">
        <v>27</v>
      </c>
      <c r="D18" s="305"/>
      <c r="E18" s="305"/>
      <c r="F18" s="104">
        <f>F19+F20+F21</f>
        <v>1270129</v>
      </c>
      <c r="G18" s="109">
        <f>G19+G20+G21</f>
        <v>1397000</v>
      </c>
      <c r="H18" s="110">
        <f>H19+H20+H21</f>
        <v>1770000</v>
      </c>
      <c r="I18" s="87"/>
    </row>
    <row r="19" spans="1:9" ht="15.75" x14ac:dyDescent="0.25">
      <c r="A19" s="306" t="s">
        <v>8</v>
      </c>
      <c r="B19" s="306"/>
      <c r="C19" s="307" t="s">
        <v>9</v>
      </c>
      <c r="D19" s="307"/>
      <c r="E19" s="307"/>
      <c r="F19" s="105">
        <v>743229</v>
      </c>
      <c r="G19" s="106">
        <v>817500</v>
      </c>
      <c r="H19" s="111">
        <v>500000</v>
      </c>
      <c r="I19" s="61" t="s">
        <v>187</v>
      </c>
    </row>
    <row r="20" spans="1:9" ht="15.75" x14ac:dyDescent="0.25">
      <c r="A20" s="306" t="s">
        <v>10</v>
      </c>
      <c r="B20" s="306"/>
      <c r="C20" s="307" t="s">
        <v>11</v>
      </c>
      <c r="D20" s="307"/>
      <c r="E20" s="307"/>
      <c r="F20" s="105">
        <v>376900</v>
      </c>
      <c r="G20" s="106">
        <v>414500</v>
      </c>
      <c r="H20" s="111">
        <v>400000</v>
      </c>
      <c r="I20" s="63" t="s">
        <v>109</v>
      </c>
    </row>
    <row r="21" spans="1:9" ht="15.75" x14ac:dyDescent="0.2">
      <c r="A21" s="306" t="s">
        <v>20</v>
      </c>
      <c r="B21" s="306"/>
      <c r="C21" s="307" t="s">
        <v>21</v>
      </c>
      <c r="D21" s="307"/>
      <c r="E21" s="307"/>
      <c r="F21" s="105">
        <v>150000</v>
      </c>
      <c r="G21" s="106">
        <v>165000</v>
      </c>
      <c r="H21" s="112">
        <f>720000+150000</f>
        <v>870000</v>
      </c>
      <c r="I21" s="75" t="s">
        <v>180</v>
      </c>
    </row>
    <row r="22" spans="1:9" ht="31.5" x14ac:dyDescent="0.2">
      <c r="A22" s="315" t="s">
        <v>28</v>
      </c>
      <c r="B22" s="315"/>
      <c r="C22" s="305" t="s">
        <v>29</v>
      </c>
      <c r="D22" s="305"/>
      <c r="E22" s="305"/>
      <c r="F22" s="104">
        <f>F23+F24</f>
        <v>166000</v>
      </c>
      <c r="G22" s="109">
        <f>G23+G24</f>
        <v>0</v>
      </c>
      <c r="H22" s="113">
        <f>H23</f>
        <v>126000</v>
      </c>
      <c r="I22" s="75" t="s">
        <v>148</v>
      </c>
    </row>
    <row r="23" spans="1:9" ht="31.5" x14ac:dyDescent="0.2">
      <c r="A23" s="306" t="s">
        <v>8</v>
      </c>
      <c r="B23" s="306"/>
      <c r="C23" s="307" t="s">
        <v>9</v>
      </c>
      <c r="D23" s="307"/>
      <c r="E23" s="307"/>
      <c r="F23" s="105">
        <v>120000</v>
      </c>
      <c r="G23" s="106">
        <v>0</v>
      </c>
      <c r="H23" s="107">
        <f>56000+70000</f>
        <v>126000</v>
      </c>
      <c r="I23" s="75" t="s">
        <v>182</v>
      </c>
    </row>
    <row r="24" spans="1:9" ht="15.75" x14ac:dyDescent="0.25">
      <c r="A24" s="306" t="s">
        <v>20</v>
      </c>
      <c r="B24" s="306"/>
      <c r="C24" s="307" t="s">
        <v>21</v>
      </c>
      <c r="D24" s="307"/>
      <c r="E24" s="307"/>
      <c r="F24" s="105">
        <v>46000</v>
      </c>
      <c r="G24" s="106">
        <v>0</v>
      </c>
      <c r="H24" s="107">
        <v>0</v>
      </c>
      <c r="I24" s="87"/>
    </row>
    <row r="25" spans="1:9" ht="15.75" x14ac:dyDescent="0.25">
      <c r="A25" s="315" t="s">
        <v>30</v>
      </c>
      <c r="B25" s="315"/>
      <c r="C25" s="305" t="s">
        <v>31</v>
      </c>
      <c r="D25" s="305"/>
      <c r="E25" s="305"/>
      <c r="F25" s="104">
        <f>F26</f>
        <v>480000</v>
      </c>
      <c r="G25" s="109">
        <f>G26</f>
        <v>530000</v>
      </c>
      <c r="H25" s="113">
        <f>H26</f>
        <v>600000</v>
      </c>
      <c r="I25" s="87"/>
    </row>
    <row r="26" spans="1:9" ht="15.75" x14ac:dyDescent="0.25">
      <c r="A26" s="306" t="s">
        <v>20</v>
      </c>
      <c r="B26" s="306"/>
      <c r="C26" s="307" t="s">
        <v>21</v>
      </c>
      <c r="D26" s="307"/>
      <c r="E26" s="307"/>
      <c r="F26" s="105">
        <v>480000</v>
      </c>
      <c r="G26" s="106">
        <v>530000</v>
      </c>
      <c r="H26" s="107">
        <v>600000</v>
      </c>
      <c r="I26" s="87"/>
    </row>
    <row r="27" spans="1:9" ht="31.5" x14ac:dyDescent="0.2">
      <c r="A27" s="315" t="s">
        <v>32</v>
      </c>
      <c r="B27" s="315"/>
      <c r="C27" s="305" t="s">
        <v>33</v>
      </c>
      <c r="D27" s="305"/>
      <c r="E27" s="305"/>
      <c r="F27" s="104">
        <f>F28</f>
        <v>3654000</v>
      </c>
      <c r="G27" s="109">
        <f>G28</f>
        <v>4100000</v>
      </c>
      <c r="H27" s="114">
        <f>H28</f>
        <v>5629000</v>
      </c>
      <c r="I27" s="75" t="s">
        <v>181</v>
      </c>
    </row>
    <row r="28" spans="1:9" ht="15.75" x14ac:dyDescent="0.2">
      <c r="A28" s="306" t="s">
        <v>22</v>
      </c>
      <c r="B28" s="306"/>
      <c r="C28" s="307" t="s">
        <v>23</v>
      </c>
      <c r="D28" s="307"/>
      <c r="E28" s="307"/>
      <c r="F28" s="105">
        <v>3654000</v>
      </c>
      <c r="G28" s="106">
        <v>4100000</v>
      </c>
      <c r="H28" s="107">
        <f>2435000+194000+2000000+1000000</f>
        <v>5629000</v>
      </c>
      <c r="I28" s="80"/>
    </row>
    <row r="29" spans="1:9" s="101" customFormat="1" ht="35.25" customHeight="1" x14ac:dyDescent="0.2">
      <c r="A29" s="326" t="s">
        <v>76</v>
      </c>
      <c r="B29" s="326"/>
      <c r="C29" s="327" t="s">
        <v>184</v>
      </c>
      <c r="D29" s="327"/>
      <c r="E29" s="327"/>
      <c r="F29" s="115"/>
      <c r="G29" s="116"/>
      <c r="H29" s="117">
        <f>H30+H31+H32</f>
        <v>390000</v>
      </c>
      <c r="I29" s="103" t="s">
        <v>185</v>
      </c>
    </row>
    <row r="30" spans="1:9" s="101" customFormat="1" ht="15.75" x14ac:dyDescent="0.2">
      <c r="A30" s="324" t="s">
        <v>8</v>
      </c>
      <c r="B30" s="324"/>
      <c r="C30" s="325" t="s">
        <v>9</v>
      </c>
      <c r="D30" s="325"/>
      <c r="E30" s="325"/>
      <c r="F30" s="118"/>
      <c r="G30" s="119"/>
      <c r="H30" s="120">
        <v>45000</v>
      </c>
      <c r="I30" s="102"/>
    </row>
    <row r="31" spans="1:9" s="101" customFormat="1" ht="15.75" x14ac:dyDescent="0.2">
      <c r="A31" s="306" t="s">
        <v>10</v>
      </c>
      <c r="B31" s="306"/>
      <c r="C31" s="307" t="s">
        <v>11</v>
      </c>
      <c r="D31" s="307"/>
      <c r="E31" s="307"/>
      <c r="F31" s="118"/>
      <c r="G31" s="119"/>
      <c r="H31" s="120">
        <v>0</v>
      </c>
      <c r="I31" s="102"/>
    </row>
    <row r="32" spans="1:9" s="101" customFormat="1" ht="15.75" customHeight="1" x14ac:dyDescent="0.2">
      <c r="A32" s="324" t="s">
        <v>20</v>
      </c>
      <c r="B32" s="324"/>
      <c r="C32" s="325" t="s">
        <v>21</v>
      </c>
      <c r="D32" s="325"/>
      <c r="E32" s="325"/>
      <c r="F32" s="118"/>
      <c r="G32" s="119"/>
      <c r="H32" s="120">
        <v>345000</v>
      </c>
      <c r="I32" s="102"/>
    </row>
    <row r="33" spans="1:9" ht="15.75" x14ac:dyDescent="0.2">
      <c r="A33" s="315" t="s">
        <v>34</v>
      </c>
      <c r="B33" s="315"/>
      <c r="C33" s="305" t="s">
        <v>35</v>
      </c>
      <c r="D33" s="305"/>
      <c r="E33" s="305"/>
      <c r="F33" s="104">
        <f>F34+F35+F36</f>
        <v>1440000</v>
      </c>
      <c r="G33" s="109">
        <f>G34+G35+G36</f>
        <v>1573000</v>
      </c>
      <c r="H33" s="113">
        <f>H34+H35+H36</f>
        <v>775000</v>
      </c>
      <c r="I33" s="75" t="s">
        <v>183</v>
      </c>
    </row>
    <row r="34" spans="1:9" ht="15.75" x14ac:dyDescent="0.2">
      <c r="A34" s="306" t="s">
        <v>8</v>
      </c>
      <c r="B34" s="306"/>
      <c r="C34" s="307" t="s">
        <v>9</v>
      </c>
      <c r="D34" s="307"/>
      <c r="E34" s="307"/>
      <c r="F34" s="105">
        <f>115000+270000</f>
        <v>385000</v>
      </c>
      <c r="G34" s="106">
        <v>423000</v>
      </c>
      <c r="H34" s="107">
        <v>0</v>
      </c>
      <c r="I34" s="77"/>
    </row>
    <row r="35" spans="1:9" ht="15.75" x14ac:dyDescent="0.2">
      <c r="A35" s="306" t="s">
        <v>10</v>
      </c>
      <c r="B35" s="306"/>
      <c r="C35" s="307" t="s">
        <v>11</v>
      </c>
      <c r="D35" s="307"/>
      <c r="E35" s="307"/>
      <c r="F35" s="105">
        <v>150000</v>
      </c>
      <c r="G35" s="106">
        <v>160000</v>
      </c>
      <c r="H35" s="107">
        <v>0</v>
      </c>
      <c r="I35" s="77"/>
    </row>
    <row r="36" spans="1:9" ht="15.75" x14ac:dyDescent="0.2">
      <c r="A36" s="306" t="s">
        <v>20</v>
      </c>
      <c r="B36" s="306"/>
      <c r="C36" s="307" t="s">
        <v>21</v>
      </c>
      <c r="D36" s="307"/>
      <c r="E36" s="307"/>
      <c r="F36" s="105">
        <f>825000+80000</f>
        <v>905000</v>
      </c>
      <c r="G36" s="106">
        <v>990000</v>
      </c>
      <c r="H36" s="107">
        <v>775000</v>
      </c>
      <c r="I36" s="77"/>
    </row>
    <row r="37" spans="1:9" ht="15.75" x14ac:dyDescent="0.2">
      <c r="A37" s="315" t="s">
        <v>36</v>
      </c>
      <c r="B37" s="315"/>
      <c r="C37" s="305" t="s">
        <v>37</v>
      </c>
      <c r="D37" s="305"/>
      <c r="E37" s="305"/>
      <c r="F37" s="104">
        <f>F38</f>
        <v>3500000</v>
      </c>
      <c r="G37" s="109">
        <f>G38</f>
        <v>3850000</v>
      </c>
      <c r="H37" s="104">
        <f>H38</f>
        <v>3850000</v>
      </c>
      <c r="I37" s="77"/>
    </row>
    <row r="38" spans="1:9" ht="15.75" x14ac:dyDescent="0.2">
      <c r="A38" s="306" t="s">
        <v>16</v>
      </c>
      <c r="B38" s="306"/>
      <c r="C38" s="307" t="s">
        <v>17</v>
      </c>
      <c r="D38" s="307"/>
      <c r="E38" s="307"/>
      <c r="F38" s="105">
        <v>3500000</v>
      </c>
      <c r="G38" s="106">
        <v>3850000</v>
      </c>
      <c r="H38" s="111">
        <v>3850000</v>
      </c>
      <c r="I38" s="77" t="s">
        <v>110</v>
      </c>
    </row>
    <row r="39" spans="1:9" ht="15.75" x14ac:dyDescent="0.2">
      <c r="A39" s="315" t="s">
        <v>38</v>
      </c>
      <c r="B39" s="315"/>
      <c r="C39" s="305" t="s">
        <v>39</v>
      </c>
      <c r="D39" s="305"/>
      <c r="E39" s="305"/>
      <c r="F39" s="104">
        <f>F40</f>
        <v>350000</v>
      </c>
      <c r="G39" s="109">
        <f>G40</f>
        <v>385000</v>
      </c>
      <c r="H39" s="104">
        <f>H40</f>
        <v>385000</v>
      </c>
      <c r="I39" s="77"/>
    </row>
    <row r="40" spans="1:9" ht="15.75" x14ac:dyDescent="0.2">
      <c r="A40" s="306" t="s">
        <v>10</v>
      </c>
      <c r="B40" s="306"/>
      <c r="C40" s="307" t="s">
        <v>11</v>
      </c>
      <c r="D40" s="307"/>
      <c r="E40" s="307"/>
      <c r="F40" s="105">
        <v>350000</v>
      </c>
      <c r="G40" s="106">
        <v>385000</v>
      </c>
      <c r="H40" s="111">
        <v>385000</v>
      </c>
      <c r="I40" s="89" t="s">
        <v>111</v>
      </c>
    </row>
    <row r="41" spans="1:9" ht="15.75" x14ac:dyDescent="0.2">
      <c r="A41" s="315" t="s">
        <v>40</v>
      </c>
      <c r="B41" s="315"/>
      <c r="C41" s="305" t="s">
        <v>41</v>
      </c>
      <c r="D41" s="305"/>
      <c r="E41" s="305"/>
      <c r="F41" s="104">
        <f>F42+F43</f>
        <v>180080</v>
      </c>
      <c r="G41" s="109">
        <f>G42+G43</f>
        <v>198000</v>
      </c>
      <c r="H41" s="104">
        <f>H42+H43</f>
        <v>130000</v>
      </c>
      <c r="I41" s="77"/>
    </row>
    <row r="42" spans="1:9" ht="15.75" x14ac:dyDescent="0.2">
      <c r="A42" s="306" t="s">
        <v>8</v>
      </c>
      <c r="B42" s="316"/>
      <c r="C42" s="307" t="s">
        <v>9</v>
      </c>
      <c r="D42" s="307"/>
      <c r="E42" s="307"/>
      <c r="F42" s="105">
        <v>50080</v>
      </c>
      <c r="G42" s="106">
        <v>55000</v>
      </c>
      <c r="H42" s="111">
        <v>0</v>
      </c>
      <c r="I42" s="77"/>
    </row>
    <row r="43" spans="1:9" ht="15.75" x14ac:dyDescent="0.2">
      <c r="A43" s="306" t="s">
        <v>10</v>
      </c>
      <c r="B43" s="316"/>
      <c r="C43" s="307" t="s">
        <v>11</v>
      </c>
      <c r="D43" s="307"/>
      <c r="E43" s="307"/>
      <c r="F43" s="105">
        <v>130000</v>
      </c>
      <c r="G43" s="106">
        <v>143000</v>
      </c>
      <c r="H43" s="107">
        <v>130000</v>
      </c>
      <c r="I43" s="77" t="s">
        <v>113</v>
      </c>
    </row>
    <row r="44" spans="1:9" ht="15.75" x14ac:dyDescent="0.2">
      <c r="A44" s="315" t="s">
        <v>36</v>
      </c>
      <c r="B44" s="317"/>
      <c r="C44" s="305" t="s">
        <v>59</v>
      </c>
      <c r="D44" s="305"/>
      <c r="E44" s="305"/>
      <c r="F44" s="104">
        <f>F45</f>
        <v>17336450</v>
      </c>
      <c r="G44" s="109">
        <f>G45</f>
        <v>20000000</v>
      </c>
      <c r="H44" s="110">
        <f>H45</f>
        <v>23182000</v>
      </c>
      <c r="I44" s="77"/>
    </row>
    <row r="45" spans="1:9" ht="53.25" customHeight="1" x14ac:dyDescent="0.2">
      <c r="A45" s="306" t="s">
        <v>46</v>
      </c>
      <c r="B45" s="316"/>
      <c r="C45" s="307" t="s">
        <v>47</v>
      </c>
      <c r="D45" s="307"/>
      <c r="E45" s="307"/>
      <c r="F45" s="105">
        <v>17336450</v>
      </c>
      <c r="G45" s="106">
        <v>20000000</v>
      </c>
      <c r="H45" s="111">
        <f xml:space="preserve"> 21882000+200000+300000+500000+300000</f>
        <v>23182000</v>
      </c>
      <c r="I45" s="74" t="s">
        <v>179</v>
      </c>
    </row>
    <row r="46" spans="1:9" ht="15.75" x14ac:dyDescent="0.2">
      <c r="A46" s="315" t="s">
        <v>112</v>
      </c>
      <c r="B46" s="317"/>
      <c r="C46" s="305" t="s">
        <v>43</v>
      </c>
      <c r="D46" s="305"/>
      <c r="E46" s="305"/>
      <c r="F46" s="104">
        <f>F47</f>
        <v>3149940</v>
      </c>
      <c r="G46" s="109">
        <f>G47</f>
        <v>3500000</v>
      </c>
      <c r="H46" s="113">
        <f>H47</f>
        <v>3500000</v>
      </c>
      <c r="I46" s="76" t="s">
        <v>116</v>
      </c>
    </row>
    <row r="47" spans="1:9" ht="15.75" x14ac:dyDescent="0.2">
      <c r="A47" s="306" t="s">
        <v>46</v>
      </c>
      <c r="B47" s="316"/>
      <c r="C47" s="307" t="s">
        <v>47</v>
      </c>
      <c r="D47" s="307"/>
      <c r="E47" s="307"/>
      <c r="F47" s="105">
        <v>3149940</v>
      </c>
      <c r="G47" s="106">
        <v>3500000</v>
      </c>
      <c r="H47" s="107">
        <v>3500000</v>
      </c>
      <c r="I47" s="76"/>
    </row>
    <row r="48" spans="1:9" ht="15.75" x14ac:dyDescent="0.2">
      <c r="A48" s="315" t="s">
        <v>44</v>
      </c>
      <c r="B48" s="317"/>
      <c r="C48" s="305" t="s">
        <v>63</v>
      </c>
      <c r="D48" s="305"/>
      <c r="E48" s="305"/>
      <c r="F48" s="104">
        <f>F49</f>
        <v>70760</v>
      </c>
      <c r="G48" s="109">
        <f>G49</f>
        <v>80000</v>
      </c>
      <c r="H48" s="113">
        <f>H49</f>
        <v>80000</v>
      </c>
      <c r="I48" s="76"/>
    </row>
    <row r="49" spans="1:9" ht="15.75" x14ac:dyDescent="0.2">
      <c r="A49" s="306" t="s">
        <v>46</v>
      </c>
      <c r="B49" s="316"/>
      <c r="C49" s="307" t="s">
        <v>47</v>
      </c>
      <c r="D49" s="307"/>
      <c r="E49" s="307"/>
      <c r="F49" s="105">
        <v>70760</v>
      </c>
      <c r="G49" s="106">
        <v>80000</v>
      </c>
      <c r="H49" s="107">
        <v>80000</v>
      </c>
      <c r="I49" s="76" t="s">
        <v>114</v>
      </c>
    </row>
    <row r="50" spans="1:9" ht="15.75" x14ac:dyDescent="0.2">
      <c r="A50" s="315" t="s">
        <v>68</v>
      </c>
      <c r="B50" s="317"/>
      <c r="C50" s="305" t="s">
        <v>67</v>
      </c>
      <c r="D50" s="305"/>
      <c r="E50" s="305"/>
      <c r="F50" s="104">
        <f>F51</f>
        <v>1414033</v>
      </c>
      <c r="G50" s="109">
        <f>G51</f>
        <v>1600000</v>
      </c>
      <c r="H50" s="110">
        <f>H51</f>
        <v>1300000</v>
      </c>
      <c r="I50" s="76"/>
    </row>
    <row r="51" spans="1:9" ht="54.75" customHeight="1" x14ac:dyDescent="0.2">
      <c r="A51" s="306" t="s">
        <v>46</v>
      </c>
      <c r="B51" s="316"/>
      <c r="C51" s="307" t="s">
        <v>47</v>
      </c>
      <c r="D51" s="307"/>
      <c r="E51" s="307"/>
      <c r="F51" s="105">
        <v>1414033</v>
      </c>
      <c r="G51" s="106">
        <v>1600000</v>
      </c>
      <c r="H51" s="111">
        <v>1300000</v>
      </c>
      <c r="I51" s="74" t="s">
        <v>117</v>
      </c>
    </row>
    <row r="52" spans="1:9" ht="34.5" customHeight="1" x14ac:dyDescent="0.25">
      <c r="A52" s="315" t="s">
        <v>84</v>
      </c>
      <c r="B52" s="317"/>
      <c r="C52" s="305" t="s">
        <v>83</v>
      </c>
      <c r="D52" s="305"/>
      <c r="E52" s="305"/>
      <c r="F52" s="104">
        <f>F53</f>
        <v>2491054</v>
      </c>
      <c r="G52" s="109">
        <f>G53</f>
        <v>2750000</v>
      </c>
      <c r="H52" s="110">
        <f>H53</f>
        <v>2200000</v>
      </c>
      <c r="I52" s="63"/>
    </row>
    <row r="53" spans="1:9" ht="51.75" customHeight="1" x14ac:dyDescent="0.2">
      <c r="A53" s="306" t="s">
        <v>46</v>
      </c>
      <c r="B53" s="316"/>
      <c r="C53" s="307" t="s">
        <v>47</v>
      </c>
      <c r="D53" s="307"/>
      <c r="E53" s="307"/>
      <c r="F53" s="105">
        <v>2491054</v>
      </c>
      <c r="G53" s="106">
        <v>2750000</v>
      </c>
      <c r="H53" s="121">
        <v>2200000</v>
      </c>
      <c r="I53" s="75" t="s">
        <v>121</v>
      </c>
    </row>
    <row r="54" spans="1:9" ht="15.75" x14ac:dyDescent="0.2">
      <c r="A54" s="315" t="s">
        <v>88</v>
      </c>
      <c r="B54" s="317"/>
      <c r="C54" s="305" t="s">
        <v>87</v>
      </c>
      <c r="D54" s="305"/>
      <c r="E54" s="305"/>
      <c r="F54" s="104">
        <f>F55</f>
        <v>1700000</v>
      </c>
      <c r="G54" s="109">
        <f>G55</f>
        <v>1900000</v>
      </c>
      <c r="H54" s="110">
        <f>H55</f>
        <v>1900000</v>
      </c>
      <c r="I54" s="77"/>
    </row>
    <row r="55" spans="1:9" ht="15.75" x14ac:dyDescent="0.2">
      <c r="A55" s="306" t="s">
        <v>46</v>
      </c>
      <c r="B55" s="316"/>
      <c r="C55" s="307" t="s">
        <v>47</v>
      </c>
      <c r="D55" s="307"/>
      <c r="E55" s="307"/>
      <c r="F55" s="105">
        <v>1700000</v>
      </c>
      <c r="G55" s="106">
        <v>1900000</v>
      </c>
      <c r="H55" s="121">
        <v>1900000</v>
      </c>
      <c r="I55" s="75" t="s">
        <v>118</v>
      </c>
    </row>
    <row r="56" spans="1:9" ht="15.75" x14ac:dyDescent="0.2">
      <c r="A56" s="315" t="s">
        <v>92</v>
      </c>
      <c r="B56" s="317"/>
      <c r="C56" s="305" t="s">
        <v>91</v>
      </c>
      <c r="D56" s="305"/>
      <c r="E56" s="305"/>
      <c r="F56" s="104">
        <f>F57</f>
        <v>300000</v>
      </c>
      <c r="G56" s="109">
        <f>G57</f>
        <v>330000</v>
      </c>
      <c r="H56" s="104">
        <f>H57</f>
        <v>350000</v>
      </c>
      <c r="I56" s="77"/>
    </row>
    <row r="57" spans="1:9" ht="15.75" x14ac:dyDescent="0.2">
      <c r="A57" s="306" t="s">
        <v>46</v>
      </c>
      <c r="B57" s="316"/>
      <c r="C57" s="307" t="s">
        <v>47</v>
      </c>
      <c r="D57" s="307"/>
      <c r="E57" s="307"/>
      <c r="F57" s="105">
        <v>300000</v>
      </c>
      <c r="G57" s="106">
        <v>330000</v>
      </c>
      <c r="H57" s="111">
        <v>350000</v>
      </c>
      <c r="I57" s="77" t="s">
        <v>119</v>
      </c>
    </row>
    <row r="58" spans="1:9" ht="15.75" x14ac:dyDescent="0.2">
      <c r="A58" s="315" t="s">
        <v>98</v>
      </c>
      <c r="B58" s="317"/>
      <c r="C58" s="305" t="s">
        <v>99</v>
      </c>
      <c r="D58" s="305"/>
      <c r="E58" s="305"/>
      <c r="F58" s="104">
        <f>F59</f>
        <v>385000</v>
      </c>
      <c r="G58" s="109">
        <f>G59</f>
        <v>4250000</v>
      </c>
      <c r="H58" s="104">
        <f>H59</f>
        <v>423500</v>
      </c>
      <c r="I58" s="77"/>
    </row>
    <row r="59" spans="1:9" ht="73.5" customHeight="1" x14ac:dyDescent="0.2">
      <c r="A59" s="306" t="s">
        <v>46</v>
      </c>
      <c r="B59" s="316"/>
      <c r="C59" s="307" t="s">
        <v>47</v>
      </c>
      <c r="D59" s="307"/>
      <c r="E59" s="307"/>
      <c r="F59" s="105">
        <v>385000</v>
      </c>
      <c r="G59" s="106">
        <v>4250000</v>
      </c>
      <c r="H59" s="111">
        <v>423500</v>
      </c>
      <c r="I59" s="75" t="s">
        <v>120</v>
      </c>
    </row>
    <row r="60" spans="1:9" ht="47.25" customHeight="1" x14ac:dyDescent="0.2">
      <c r="A60" s="315">
        <v>1010</v>
      </c>
      <c r="B60" s="317"/>
      <c r="C60" s="305" t="s">
        <v>142</v>
      </c>
      <c r="D60" s="305"/>
      <c r="E60" s="305"/>
      <c r="F60" s="104">
        <v>250000</v>
      </c>
      <c r="G60" s="122">
        <v>300000</v>
      </c>
      <c r="H60" s="123">
        <v>300000</v>
      </c>
      <c r="I60" s="75" t="s">
        <v>143</v>
      </c>
    </row>
    <row r="61" spans="1:9" ht="15.75" x14ac:dyDescent="0.2">
      <c r="A61" s="312" t="s">
        <v>100</v>
      </c>
      <c r="B61" s="312"/>
      <c r="C61" s="305" t="s">
        <v>101</v>
      </c>
      <c r="D61" s="305"/>
      <c r="E61" s="305"/>
      <c r="F61" s="104">
        <f>F5+F18+F22+F25+F27+F33+F37+F39+F41+F44+F46+F48+F50+F52+F54+F56+F58+F60</f>
        <v>54402046</v>
      </c>
      <c r="G61" s="104">
        <f>G5+G18+G22+G25+G27+G33+G37+G39+G41+G44+G46+G48+G50+G52+G54+G56+G58+G60</f>
        <v>65799700</v>
      </c>
      <c r="H61" s="104">
        <f>H5+H18+H22+H25+H27+H29+H33+H37+H39+H41+H44+H46+H48+H50+H52+H54+H56+H58+H60</f>
        <v>66877200</v>
      </c>
      <c r="I61" s="77"/>
    </row>
    <row r="62" spans="1:9" ht="15.75" x14ac:dyDescent="0.25">
      <c r="A62" s="70"/>
      <c r="B62" s="70"/>
      <c r="C62" s="62"/>
      <c r="D62" s="62"/>
      <c r="E62" s="62"/>
      <c r="F62" s="124"/>
      <c r="G62" s="124"/>
      <c r="H62" s="124"/>
      <c r="I62" s="80"/>
    </row>
    <row r="63" spans="1:9" ht="15.75" x14ac:dyDescent="0.2">
      <c r="A63" s="312" t="s">
        <v>100</v>
      </c>
      <c r="B63" s="312"/>
      <c r="C63" s="318" t="s">
        <v>126</v>
      </c>
      <c r="D63" s="318"/>
      <c r="E63" s="318"/>
      <c r="F63" s="125"/>
      <c r="G63" s="126"/>
      <c r="H63" s="125">
        <v>80000000</v>
      </c>
      <c r="I63" s="77"/>
    </row>
    <row r="64" spans="1:9" ht="15.75" x14ac:dyDescent="0.2">
      <c r="A64" s="312" t="s">
        <v>100</v>
      </c>
      <c r="B64" s="312"/>
      <c r="C64" s="318" t="s">
        <v>125</v>
      </c>
      <c r="D64" s="318"/>
      <c r="E64" s="318"/>
      <c r="F64" s="125"/>
      <c r="G64" s="126"/>
      <c r="H64" s="125">
        <f>H63-H61</f>
        <v>13122800</v>
      </c>
      <c r="I64" s="77" t="s">
        <v>127</v>
      </c>
    </row>
    <row r="65" spans="1:9" ht="15.75" x14ac:dyDescent="0.25">
      <c r="A65" s="70"/>
      <c r="B65" s="70"/>
      <c r="C65" s="62"/>
      <c r="D65" s="62"/>
      <c r="E65" s="62"/>
      <c r="F65" s="69"/>
      <c r="G65" s="69"/>
      <c r="H65" s="69"/>
      <c r="I65" s="80"/>
    </row>
    <row r="66" spans="1:9" ht="15.75" x14ac:dyDescent="0.2">
      <c r="A66" s="312" t="s">
        <v>100</v>
      </c>
      <c r="B66" s="312"/>
      <c r="C66" s="319" t="s">
        <v>133</v>
      </c>
      <c r="D66" s="320"/>
      <c r="E66" s="321"/>
      <c r="F66" s="67"/>
      <c r="G66" s="68"/>
      <c r="H66" s="104">
        <f>H64+300000</f>
        <v>13422800</v>
      </c>
      <c r="I66" s="77" t="s">
        <v>186</v>
      </c>
    </row>
    <row r="67" spans="1:9" ht="15.75" x14ac:dyDescent="0.2">
      <c r="A67" s="322" t="s">
        <v>2</v>
      </c>
      <c r="B67" s="322"/>
      <c r="C67" s="307" t="s">
        <v>136</v>
      </c>
      <c r="D67" s="307"/>
      <c r="E67" s="307"/>
      <c r="F67" s="55"/>
      <c r="G67" s="56"/>
      <c r="H67" s="105">
        <v>0</v>
      </c>
      <c r="I67" s="80"/>
    </row>
    <row r="68" spans="1:9" ht="46.5" customHeight="1" x14ac:dyDescent="0.2">
      <c r="A68" s="314">
        <v>6030</v>
      </c>
      <c r="B68" s="314"/>
      <c r="C68" s="307" t="s">
        <v>137</v>
      </c>
      <c r="D68" s="307"/>
      <c r="E68" s="307"/>
      <c r="F68" s="55"/>
      <c r="G68" s="56"/>
      <c r="H68" s="105">
        <f>4650000-3000000+300000</f>
        <v>1950000</v>
      </c>
      <c r="I68" s="81" t="s">
        <v>168</v>
      </c>
    </row>
    <row r="69" spans="1:9" ht="48.75" customHeight="1" x14ac:dyDescent="0.2">
      <c r="A69" s="314">
        <v>7670</v>
      </c>
      <c r="B69" s="314"/>
      <c r="C69" s="307" t="s">
        <v>129</v>
      </c>
      <c r="D69" s="307"/>
      <c r="E69" s="307"/>
      <c r="F69" s="55"/>
      <c r="G69" s="56"/>
      <c r="H69" s="105">
        <f>5599400-1100000</f>
        <v>4499400</v>
      </c>
      <c r="I69" s="81" t="s">
        <v>169</v>
      </c>
    </row>
    <row r="70" spans="1:9" ht="50.25" customHeight="1" x14ac:dyDescent="0.2">
      <c r="A70" s="314">
        <v>7670</v>
      </c>
      <c r="B70" s="314"/>
      <c r="C70" s="307" t="s">
        <v>129</v>
      </c>
      <c r="D70" s="307"/>
      <c r="E70" s="307"/>
      <c r="F70" s="55"/>
      <c r="G70" s="56"/>
      <c r="H70" s="105">
        <f>1100000</f>
        <v>1100000</v>
      </c>
      <c r="I70" s="90" t="s">
        <v>164</v>
      </c>
    </row>
    <row r="71" spans="1:9" ht="15.75" x14ac:dyDescent="0.2">
      <c r="A71" s="314">
        <v>6011</v>
      </c>
      <c r="B71" s="314"/>
      <c r="C71" s="307" t="s">
        <v>130</v>
      </c>
      <c r="D71" s="307"/>
      <c r="E71" s="307"/>
      <c r="F71" s="55"/>
      <c r="G71" s="56"/>
      <c r="H71" s="105">
        <f>2378500-300000-600000-936200-246400</f>
        <v>295900</v>
      </c>
      <c r="I71" s="91" t="s">
        <v>163</v>
      </c>
    </row>
    <row r="72" spans="1:9" ht="53.25" customHeight="1" x14ac:dyDescent="0.2">
      <c r="A72" s="314">
        <v>6012</v>
      </c>
      <c r="B72" s="314"/>
      <c r="C72" s="307" t="s">
        <v>131</v>
      </c>
      <c r="D72" s="307"/>
      <c r="E72" s="307"/>
      <c r="F72" s="55"/>
      <c r="G72" s="56"/>
      <c r="H72" s="105">
        <f>3500000-3500000</f>
        <v>0</v>
      </c>
      <c r="I72" s="92"/>
    </row>
    <row r="73" spans="1:9" ht="15.75" x14ac:dyDescent="0.2">
      <c r="A73" s="314">
        <v>7130</v>
      </c>
      <c r="B73" s="314"/>
      <c r="C73" s="307" t="s">
        <v>138</v>
      </c>
      <c r="D73" s="307"/>
      <c r="E73" s="307"/>
      <c r="F73" s="55"/>
      <c r="G73" s="56"/>
      <c r="H73" s="105">
        <v>300000</v>
      </c>
      <c r="I73" s="80" t="s">
        <v>165</v>
      </c>
    </row>
    <row r="74" spans="1:9" ht="15.75" x14ac:dyDescent="0.2">
      <c r="A74" s="314">
        <v>6090</v>
      </c>
      <c r="B74" s="314"/>
      <c r="C74" s="307" t="s">
        <v>160</v>
      </c>
      <c r="D74" s="307"/>
      <c r="E74" s="307"/>
      <c r="F74" s="55"/>
      <c r="G74" s="56"/>
      <c r="H74" s="127">
        <v>400000</v>
      </c>
      <c r="I74" s="79" t="s">
        <v>161</v>
      </c>
    </row>
    <row r="75" spans="1:9" ht="15.75" x14ac:dyDescent="0.2">
      <c r="A75" s="314">
        <v>7350</v>
      </c>
      <c r="B75" s="314"/>
      <c r="C75" s="307" t="s">
        <v>162</v>
      </c>
      <c r="D75" s="307"/>
      <c r="E75" s="307"/>
      <c r="F75" s="55"/>
      <c r="G75" s="56"/>
      <c r="H75" s="105">
        <v>2777000</v>
      </c>
      <c r="I75" s="92"/>
    </row>
    <row r="76" spans="1:9" ht="15.75" x14ac:dyDescent="0.2">
      <c r="A76" s="323"/>
      <c r="B76" s="323"/>
      <c r="C76" s="318" t="s">
        <v>141</v>
      </c>
      <c r="D76" s="318"/>
      <c r="E76" s="318"/>
      <c r="F76" s="59"/>
      <c r="G76" s="60"/>
      <c r="H76" s="125">
        <f>H66-H67-H68-H69-H70-H71-H72-H73-H74-H75</f>
        <v>2100500</v>
      </c>
      <c r="I76" s="80"/>
    </row>
    <row r="77" spans="1:9" ht="15.75" x14ac:dyDescent="0.25">
      <c r="A77" s="62"/>
      <c r="B77" s="62"/>
      <c r="C77" s="62"/>
      <c r="D77" s="62"/>
      <c r="E77" s="62"/>
      <c r="F77" s="69"/>
      <c r="G77" s="69"/>
      <c r="H77" s="128">
        <v>3500000</v>
      </c>
      <c r="I77" s="94" t="s">
        <v>176</v>
      </c>
    </row>
    <row r="78" spans="1:9" ht="16.5" thickBot="1" x14ac:dyDescent="0.3">
      <c r="A78" s="62"/>
      <c r="B78" s="62"/>
      <c r="C78" s="62"/>
      <c r="D78" s="62"/>
      <c r="E78" s="62"/>
      <c r="F78" s="69"/>
      <c r="G78" s="69"/>
      <c r="H78" s="124"/>
      <c r="I78" s="64"/>
    </row>
    <row r="79" spans="1:9" ht="13.5" thickBot="1" x14ac:dyDescent="0.25">
      <c r="H79" s="129">
        <f>H76-H77</f>
        <v>-1399500</v>
      </c>
    </row>
  </sheetData>
  <mergeCells count="146">
    <mergeCell ref="A75:B75"/>
    <mergeCell ref="C75:E75"/>
    <mergeCell ref="A76:B76"/>
    <mergeCell ref="C76:E76"/>
    <mergeCell ref="A72:B72"/>
    <mergeCell ref="C72:E72"/>
    <mergeCell ref="A73:B73"/>
    <mergeCell ref="C73:E73"/>
    <mergeCell ref="A74:B74"/>
    <mergeCell ref="C74:E74"/>
    <mergeCell ref="A69:B69"/>
    <mergeCell ref="C69:E69"/>
    <mergeCell ref="A70:B70"/>
    <mergeCell ref="C70:E70"/>
    <mergeCell ref="A71:B71"/>
    <mergeCell ref="C71:E71"/>
    <mergeCell ref="A66:B66"/>
    <mergeCell ref="C66:E66"/>
    <mergeCell ref="A67:B67"/>
    <mergeCell ref="C67:E67"/>
    <mergeCell ref="A68:B68"/>
    <mergeCell ref="C68:E68"/>
    <mergeCell ref="A61:B61"/>
    <mergeCell ref="C61:E61"/>
    <mergeCell ref="A63:B63"/>
    <mergeCell ref="C63:E63"/>
    <mergeCell ref="A64:B64"/>
    <mergeCell ref="C64:E64"/>
    <mergeCell ref="A58:B58"/>
    <mergeCell ref="C58:E58"/>
    <mergeCell ref="A59:B59"/>
    <mergeCell ref="C59:E59"/>
    <mergeCell ref="A60:B60"/>
    <mergeCell ref="C60:E60"/>
    <mergeCell ref="A55:B55"/>
    <mergeCell ref="C55:E55"/>
    <mergeCell ref="A56:B56"/>
    <mergeCell ref="C56:E56"/>
    <mergeCell ref="A57:B57"/>
    <mergeCell ref="C57:E57"/>
    <mergeCell ref="A52:B52"/>
    <mergeCell ref="C52:E52"/>
    <mergeCell ref="A53:B53"/>
    <mergeCell ref="C53:E53"/>
    <mergeCell ref="A54:B54"/>
    <mergeCell ref="C54:E54"/>
    <mergeCell ref="A50:B50"/>
    <mergeCell ref="C50:E50"/>
    <mergeCell ref="A51:B51"/>
    <mergeCell ref="C51:E51"/>
    <mergeCell ref="A48:B48"/>
    <mergeCell ref="C48:E48"/>
    <mergeCell ref="A49:B49"/>
    <mergeCell ref="C49:E49"/>
    <mergeCell ref="A45:B45"/>
    <mergeCell ref="C45:E45"/>
    <mergeCell ref="A46:B46"/>
    <mergeCell ref="C46:E46"/>
    <mergeCell ref="A47:B47"/>
    <mergeCell ref="C47:E47"/>
    <mergeCell ref="A42:B42"/>
    <mergeCell ref="C42:E42"/>
    <mergeCell ref="A43:B43"/>
    <mergeCell ref="C43:E43"/>
    <mergeCell ref="A44:B44"/>
    <mergeCell ref="C44:E44"/>
    <mergeCell ref="A39:B39"/>
    <mergeCell ref="C39:E39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33:B33"/>
    <mergeCell ref="C33:E33"/>
    <mergeCell ref="A34:B34"/>
    <mergeCell ref="C34:E34"/>
    <mergeCell ref="A35:B35"/>
    <mergeCell ref="C35:E35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32:B32"/>
    <mergeCell ref="C32:E32"/>
    <mergeCell ref="A31:B31"/>
    <mergeCell ref="C31:E31"/>
    <mergeCell ref="A1:H1"/>
    <mergeCell ref="C2:G2"/>
    <mergeCell ref="A3:B3"/>
    <mergeCell ref="C3:E3"/>
    <mergeCell ref="A4:B4"/>
    <mergeCell ref="C4:E4"/>
    <mergeCell ref="A29:B29"/>
    <mergeCell ref="C29:E29"/>
    <mergeCell ref="A30:B30"/>
    <mergeCell ref="C30:E30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</mergeCells>
  <pageMargins left="0.70866141732283472" right="0.5118110236220472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view="pageBreakPreview" topLeftCell="A58" zoomScaleNormal="115" zoomScaleSheetLayoutView="100" workbookViewId="0">
      <selection activeCell="H69" sqref="H69"/>
    </sheetView>
  </sheetViews>
  <sheetFormatPr defaultRowHeight="12.75" x14ac:dyDescent="0.2"/>
  <cols>
    <col min="2" max="2" width="1.85546875" customWidth="1"/>
    <col min="5" max="5" width="18.7109375" customWidth="1"/>
    <col min="6" max="6" width="15.85546875" customWidth="1"/>
    <col min="7" max="7" width="16.85546875" hidden="1" customWidth="1"/>
    <col min="8" max="8" width="17" customWidth="1"/>
    <col min="9" max="9" width="89" customWidth="1"/>
  </cols>
  <sheetData>
    <row r="1" spans="1:10" ht="16.5" thickBot="1" x14ac:dyDescent="0.3">
      <c r="A1" s="308" t="s">
        <v>102</v>
      </c>
      <c r="B1" s="308"/>
      <c r="C1" s="308"/>
      <c r="D1" s="308"/>
      <c r="E1" s="308"/>
      <c r="F1" s="308"/>
      <c r="G1" s="308"/>
      <c r="H1" s="308"/>
      <c r="I1" s="62"/>
    </row>
    <row r="2" spans="1:10" ht="16.5" thickBot="1" x14ac:dyDescent="0.3">
      <c r="A2" s="65"/>
      <c r="B2" s="65"/>
      <c r="C2" s="309" t="s">
        <v>134</v>
      </c>
      <c r="D2" s="310"/>
      <c r="E2" s="310"/>
      <c r="F2" s="310"/>
      <c r="G2" s="311"/>
      <c r="H2" s="82">
        <f>H61</f>
        <v>69765200</v>
      </c>
      <c r="I2" s="87"/>
    </row>
    <row r="3" spans="1:10" ht="31.5" x14ac:dyDescent="0.2">
      <c r="A3" s="332" t="s">
        <v>0</v>
      </c>
      <c r="B3" s="332"/>
      <c r="C3" s="342" t="s">
        <v>1</v>
      </c>
      <c r="D3" s="342"/>
      <c r="E3" s="342"/>
      <c r="F3" s="134" t="s">
        <v>105</v>
      </c>
      <c r="G3" s="171" t="s">
        <v>107</v>
      </c>
      <c r="H3" s="134" t="s">
        <v>135</v>
      </c>
      <c r="I3" s="172" t="s">
        <v>170</v>
      </c>
    </row>
    <row r="4" spans="1:10" ht="15.75" x14ac:dyDescent="0.25">
      <c r="A4" s="330" t="s">
        <v>103</v>
      </c>
      <c r="B4" s="330"/>
      <c r="C4" s="330" t="s">
        <v>104</v>
      </c>
      <c r="D4" s="330"/>
      <c r="E4" s="330"/>
      <c r="F4" s="173">
        <v>3</v>
      </c>
      <c r="G4" s="174"/>
      <c r="H4" s="135"/>
      <c r="I4" s="148"/>
    </row>
    <row r="5" spans="1:10" ht="15.75" x14ac:dyDescent="0.25">
      <c r="A5" s="341" t="s">
        <v>2</v>
      </c>
      <c r="B5" s="341"/>
      <c r="C5" s="340" t="s">
        <v>3</v>
      </c>
      <c r="D5" s="340"/>
      <c r="E5" s="340"/>
      <c r="F5" s="136">
        <f>F6+F7+F8+F9+F10+F11+F12+F13+F15+F16+F17+F14</f>
        <v>16264600</v>
      </c>
      <c r="G5" s="136">
        <f t="shared" ref="G5:H5" si="0">G6+G7+G8+G9+G10+G11+G12+G13+G15+G16+G17+G14</f>
        <v>19056700</v>
      </c>
      <c r="H5" s="136">
        <f t="shared" si="0"/>
        <v>19206700</v>
      </c>
      <c r="I5" s="149" t="s">
        <v>122</v>
      </c>
    </row>
    <row r="6" spans="1:10" ht="15.75" x14ac:dyDescent="0.25">
      <c r="A6" s="324" t="s">
        <v>4</v>
      </c>
      <c r="B6" s="324"/>
      <c r="C6" s="325" t="s">
        <v>5</v>
      </c>
      <c r="D6" s="325"/>
      <c r="E6" s="325"/>
      <c r="F6" s="118">
        <v>11175000</v>
      </c>
      <c r="G6" s="119">
        <v>13210400</v>
      </c>
      <c r="H6" s="120">
        <v>13210400</v>
      </c>
      <c r="I6" s="149" t="s">
        <v>193</v>
      </c>
    </row>
    <row r="7" spans="1:10" ht="15.75" x14ac:dyDescent="0.25">
      <c r="A7" s="324" t="s">
        <v>6</v>
      </c>
      <c r="B7" s="324"/>
      <c r="C7" s="325" t="s">
        <v>7</v>
      </c>
      <c r="D7" s="325"/>
      <c r="E7" s="325"/>
      <c r="F7" s="118">
        <v>2458600</v>
      </c>
      <c r="G7" s="119">
        <v>2906300</v>
      </c>
      <c r="H7" s="120">
        <v>2906300</v>
      </c>
      <c r="I7" s="149" t="s">
        <v>146</v>
      </c>
    </row>
    <row r="8" spans="1:10" ht="60.75" customHeight="1" x14ac:dyDescent="0.2">
      <c r="A8" s="324" t="s">
        <v>8</v>
      </c>
      <c r="B8" s="324"/>
      <c r="C8" s="325" t="s">
        <v>9</v>
      </c>
      <c r="D8" s="325"/>
      <c r="E8" s="325"/>
      <c r="F8" s="118">
        <v>710000</v>
      </c>
      <c r="G8" s="119">
        <v>730000</v>
      </c>
      <c r="H8" s="120">
        <v>730000</v>
      </c>
      <c r="I8" s="175" t="s">
        <v>149</v>
      </c>
    </row>
    <row r="9" spans="1:10" ht="78" customHeight="1" x14ac:dyDescent="0.2">
      <c r="A9" s="324" t="s">
        <v>10</v>
      </c>
      <c r="B9" s="324"/>
      <c r="C9" s="325" t="s">
        <v>11</v>
      </c>
      <c r="D9" s="325"/>
      <c r="E9" s="325"/>
      <c r="F9" s="118">
        <v>820000</v>
      </c>
      <c r="G9" s="119">
        <v>1200000</v>
      </c>
      <c r="H9" s="120">
        <f>3000+10000+60000+50000+52000+40000+50000+40000+15000+15000+40000+65000+30000+430000+200000+100000</f>
        <v>1200000</v>
      </c>
      <c r="I9" s="146" t="s">
        <v>189</v>
      </c>
      <c r="J9">
        <v>1532</v>
      </c>
    </row>
    <row r="10" spans="1:10" ht="15.75" x14ac:dyDescent="0.2">
      <c r="A10" s="324" t="s">
        <v>12</v>
      </c>
      <c r="B10" s="324"/>
      <c r="C10" s="325" t="s">
        <v>13</v>
      </c>
      <c r="D10" s="325"/>
      <c r="E10" s="325"/>
      <c r="F10" s="118">
        <v>50000</v>
      </c>
      <c r="G10" s="119">
        <v>50000</v>
      </c>
      <c r="H10" s="120">
        <v>50000</v>
      </c>
      <c r="I10" s="176"/>
    </row>
    <row r="11" spans="1:10" ht="15.75" x14ac:dyDescent="0.2">
      <c r="A11" s="324" t="s">
        <v>14</v>
      </c>
      <c r="B11" s="324"/>
      <c r="C11" s="325" t="s">
        <v>15</v>
      </c>
      <c r="D11" s="325"/>
      <c r="E11" s="325"/>
      <c r="F11" s="118">
        <v>20000</v>
      </c>
      <c r="G11" s="119">
        <v>20000</v>
      </c>
      <c r="H11" s="120">
        <v>20000</v>
      </c>
      <c r="I11" s="146" t="s">
        <v>151</v>
      </c>
    </row>
    <row r="12" spans="1:10" ht="15.75" x14ac:dyDescent="0.2">
      <c r="A12" s="324" t="s">
        <v>16</v>
      </c>
      <c r="B12" s="324"/>
      <c r="C12" s="325" t="s">
        <v>17</v>
      </c>
      <c r="D12" s="325"/>
      <c r="E12" s="325"/>
      <c r="F12" s="118">
        <v>250000</v>
      </c>
      <c r="G12" s="119">
        <v>250000</v>
      </c>
      <c r="H12" s="120">
        <v>250000</v>
      </c>
      <c r="I12" s="146" t="s">
        <v>152</v>
      </c>
    </row>
    <row r="13" spans="1:10" ht="15.75" x14ac:dyDescent="0.2">
      <c r="A13" s="324" t="s">
        <v>18</v>
      </c>
      <c r="B13" s="324"/>
      <c r="C13" s="325" t="s">
        <v>19</v>
      </c>
      <c r="D13" s="325"/>
      <c r="E13" s="325"/>
      <c r="F13" s="118">
        <v>610000</v>
      </c>
      <c r="G13" s="119">
        <v>510000</v>
      </c>
      <c r="H13" s="120">
        <v>510000</v>
      </c>
      <c r="I13" s="146" t="s">
        <v>153</v>
      </c>
    </row>
    <row r="14" spans="1:10" ht="15.75" x14ac:dyDescent="0.2">
      <c r="A14" s="324" t="s">
        <v>78</v>
      </c>
      <c r="B14" s="324"/>
      <c r="C14" s="325" t="s">
        <v>79</v>
      </c>
      <c r="D14" s="325"/>
      <c r="E14" s="325"/>
      <c r="F14" s="118">
        <v>0</v>
      </c>
      <c r="G14" s="119">
        <v>0</v>
      </c>
      <c r="H14" s="120">
        <v>150000</v>
      </c>
      <c r="I14" s="146" t="s">
        <v>157</v>
      </c>
    </row>
    <row r="15" spans="1:10" ht="15.75" x14ac:dyDescent="0.2">
      <c r="A15" s="324" t="s">
        <v>20</v>
      </c>
      <c r="B15" s="324"/>
      <c r="C15" s="325" t="s">
        <v>21</v>
      </c>
      <c r="D15" s="325"/>
      <c r="E15" s="325"/>
      <c r="F15" s="118">
        <v>30000</v>
      </c>
      <c r="G15" s="119">
        <v>30000</v>
      </c>
      <c r="H15" s="120">
        <v>30000</v>
      </c>
      <c r="I15" s="146" t="s">
        <v>154</v>
      </c>
    </row>
    <row r="16" spans="1:10" ht="15.75" x14ac:dyDescent="0.2">
      <c r="A16" s="324" t="s">
        <v>22</v>
      </c>
      <c r="B16" s="324"/>
      <c r="C16" s="325" t="s">
        <v>23</v>
      </c>
      <c r="D16" s="325"/>
      <c r="E16" s="325"/>
      <c r="F16" s="118">
        <v>10000</v>
      </c>
      <c r="G16" s="119">
        <v>10000</v>
      </c>
      <c r="H16" s="120">
        <v>10000</v>
      </c>
      <c r="I16" s="176"/>
    </row>
    <row r="17" spans="1:9" ht="39.75" customHeight="1" x14ac:dyDescent="0.2">
      <c r="A17" s="324" t="s">
        <v>24</v>
      </c>
      <c r="B17" s="324"/>
      <c r="C17" s="325" t="s">
        <v>25</v>
      </c>
      <c r="D17" s="325"/>
      <c r="E17" s="325"/>
      <c r="F17" s="118">
        <v>131000</v>
      </c>
      <c r="G17" s="119">
        <v>140000</v>
      </c>
      <c r="H17" s="120">
        <v>140000</v>
      </c>
      <c r="I17" s="146" t="s">
        <v>155</v>
      </c>
    </row>
    <row r="18" spans="1:9" ht="15.75" x14ac:dyDescent="0.25">
      <c r="A18" s="341" t="s">
        <v>26</v>
      </c>
      <c r="B18" s="341"/>
      <c r="C18" s="340" t="s">
        <v>27</v>
      </c>
      <c r="D18" s="340"/>
      <c r="E18" s="340"/>
      <c r="F18" s="136">
        <f>F19+F20+F21</f>
        <v>1270129</v>
      </c>
      <c r="G18" s="147">
        <f>G19+G20+G21</f>
        <v>1397000</v>
      </c>
      <c r="H18" s="136">
        <f>H19+H20+H21</f>
        <v>1770000</v>
      </c>
      <c r="I18" s="148"/>
    </row>
    <row r="19" spans="1:9" ht="15.75" x14ac:dyDescent="0.25">
      <c r="A19" s="324" t="s">
        <v>8</v>
      </c>
      <c r="B19" s="324"/>
      <c r="C19" s="325" t="s">
        <v>9</v>
      </c>
      <c r="D19" s="325"/>
      <c r="E19" s="325"/>
      <c r="F19" s="118">
        <v>743229</v>
      </c>
      <c r="G19" s="119">
        <v>817500</v>
      </c>
      <c r="H19" s="137">
        <v>500000</v>
      </c>
      <c r="I19" s="149" t="s">
        <v>191</v>
      </c>
    </row>
    <row r="20" spans="1:9" ht="15.75" x14ac:dyDescent="0.25">
      <c r="A20" s="324" t="s">
        <v>10</v>
      </c>
      <c r="B20" s="324"/>
      <c r="C20" s="325" t="s">
        <v>11</v>
      </c>
      <c r="D20" s="325"/>
      <c r="E20" s="325"/>
      <c r="F20" s="118">
        <v>376900</v>
      </c>
      <c r="G20" s="119">
        <v>414500</v>
      </c>
      <c r="H20" s="137">
        <v>400000</v>
      </c>
      <c r="I20" s="150" t="s">
        <v>109</v>
      </c>
    </row>
    <row r="21" spans="1:9" ht="15.75" x14ac:dyDescent="0.2">
      <c r="A21" s="324" t="s">
        <v>20</v>
      </c>
      <c r="B21" s="324"/>
      <c r="C21" s="325" t="s">
        <v>21</v>
      </c>
      <c r="D21" s="325"/>
      <c r="E21" s="325"/>
      <c r="F21" s="118">
        <v>150000</v>
      </c>
      <c r="G21" s="119">
        <v>165000</v>
      </c>
      <c r="H21" s="137">
        <f>720000+150000</f>
        <v>870000</v>
      </c>
      <c r="I21" s="151" t="s">
        <v>180</v>
      </c>
    </row>
    <row r="22" spans="1:9" ht="31.5" x14ac:dyDescent="0.2">
      <c r="A22" s="338" t="s">
        <v>28</v>
      </c>
      <c r="B22" s="338"/>
      <c r="C22" s="340" t="s">
        <v>29</v>
      </c>
      <c r="D22" s="340"/>
      <c r="E22" s="340"/>
      <c r="F22" s="136">
        <f>F23+F24</f>
        <v>166000</v>
      </c>
      <c r="G22" s="147">
        <f>G23+G24</f>
        <v>0</v>
      </c>
      <c r="H22" s="138">
        <f>H23</f>
        <v>126000</v>
      </c>
      <c r="I22" s="151" t="s">
        <v>148</v>
      </c>
    </row>
    <row r="23" spans="1:9" ht="31.5" x14ac:dyDescent="0.2">
      <c r="A23" s="324" t="s">
        <v>8</v>
      </c>
      <c r="B23" s="324"/>
      <c r="C23" s="325" t="s">
        <v>9</v>
      </c>
      <c r="D23" s="325"/>
      <c r="E23" s="325"/>
      <c r="F23" s="118">
        <v>120000</v>
      </c>
      <c r="G23" s="119">
        <v>0</v>
      </c>
      <c r="H23" s="120">
        <f>56000+70000</f>
        <v>126000</v>
      </c>
      <c r="I23" s="151" t="s">
        <v>182</v>
      </c>
    </row>
    <row r="24" spans="1:9" ht="15.75" x14ac:dyDescent="0.25">
      <c r="A24" s="324" t="s">
        <v>20</v>
      </c>
      <c r="B24" s="324"/>
      <c r="C24" s="325" t="s">
        <v>21</v>
      </c>
      <c r="D24" s="325"/>
      <c r="E24" s="325"/>
      <c r="F24" s="118">
        <v>46000</v>
      </c>
      <c r="G24" s="119">
        <v>0</v>
      </c>
      <c r="H24" s="120">
        <v>0</v>
      </c>
      <c r="I24" s="148"/>
    </row>
    <row r="25" spans="1:9" ht="15.75" x14ac:dyDescent="0.25">
      <c r="A25" s="338" t="s">
        <v>30</v>
      </c>
      <c r="B25" s="338"/>
      <c r="C25" s="340" t="s">
        <v>31</v>
      </c>
      <c r="D25" s="340"/>
      <c r="E25" s="340"/>
      <c r="F25" s="136">
        <f>F26</f>
        <v>480000</v>
      </c>
      <c r="G25" s="147">
        <f>G26</f>
        <v>530000</v>
      </c>
      <c r="H25" s="138">
        <f>H26</f>
        <v>600000</v>
      </c>
      <c r="I25" s="148"/>
    </row>
    <row r="26" spans="1:9" ht="15.75" x14ac:dyDescent="0.25">
      <c r="A26" s="324" t="s">
        <v>20</v>
      </c>
      <c r="B26" s="324"/>
      <c r="C26" s="325" t="s">
        <v>21</v>
      </c>
      <c r="D26" s="325"/>
      <c r="E26" s="325"/>
      <c r="F26" s="118">
        <v>480000</v>
      </c>
      <c r="G26" s="119">
        <v>530000</v>
      </c>
      <c r="H26" s="120">
        <v>600000</v>
      </c>
      <c r="I26" s="148"/>
    </row>
    <row r="27" spans="1:9" ht="31.5" x14ac:dyDescent="0.2">
      <c r="A27" s="338" t="s">
        <v>32</v>
      </c>
      <c r="B27" s="338"/>
      <c r="C27" s="340" t="s">
        <v>33</v>
      </c>
      <c r="D27" s="340"/>
      <c r="E27" s="340"/>
      <c r="F27" s="136">
        <f>F28</f>
        <v>3654000</v>
      </c>
      <c r="G27" s="147">
        <f>G28</f>
        <v>4100000</v>
      </c>
      <c r="H27" s="138">
        <f>H28</f>
        <v>5629000</v>
      </c>
      <c r="I27" s="151" t="s">
        <v>181</v>
      </c>
    </row>
    <row r="28" spans="1:9" ht="15.75" x14ac:dyDescent="0.2">
      <c r="A28" s="324" t="s">
        <v>22</v>
      </c>
      <c r="B28" s="324"/>
      <c r="C28" s="325" t="s">
        <v>23</v>
      </c>
      <c r="D28" s="325"/>
      <c r="E28" s="325"/>
      <c r="F28" s="118">
        <v>3654000</v>
      </c>
      <c r="G28" s="119">
        <v>4100000</v>
      </c>
      <c r="H28" s="120">
        <f>2435000+194000+2000000+1000000</f>
        <v>5629000</v>
      </c>
      <c r="I28" s="152"/>
    </row>
    <row r="29" spans="1:9" s="101" customFormat="1" ht="35.25" customHeight="1" x14ac:dyDescent="0.2">
      <c r="A29" s="338" t="s">
        <v>76</v>
      </c>
      <c r="B29" s="338"/>
      <c r="C29" s="340" t="s">
        <v>184</v>
      </c>
      <c r="D29" s="340"/>
      <c r="E29" s="340"/>
      <c r="F29" s="136">
        <f>F30+F31+F32</f>
        <v>390500</v>
      </c>
      <c r="G29" s="136">
        <f>G30+G31+G32</f>
        <v>429550</v>
      </c>
      <c r="H29" s="138">
        <f>H30+H31+H32</f>
        <v>390000</v>
      </c>
      <c r="I29" s="151" t="s">
        <v>192</v>
      </c>
    </row>
    <row r="30" spans="1:9" s="101" customFormat="1" ht="15.75" x14ac:dyDescent="0.2">
      <c r="A30" s="324" t="s">
        <v>8</v>
      </c>
      <c r="B30" s="324"/>
      <c r="C30" s="325" t="s">
        <v>9</v>
      </c>
      <c r="D30" s="325"/>
      <c r="E30" s="325"/>
      <c r="F30" s="118">
        <f>200000</f>
        <v>200000</v>
      </c>
      <c r="G30" s="119">
        <v>220000</v>
      </c>
      <c r="H30" s="120">
        <v>45000</v>
      </c>
      <c r="I30" s="102"/>
    </row>
    <row r="31" spans="1:9" s="101" customFormat="1" ht="15.75" x14ac:dyDescent="0.2">
      <c r="A31" s="324" t="s">
        <v>10</v>
      </c>
      <c r="B31" s="324"/>
      <c r="C31" s="325" t="s">
        <v>11</v>
      </c>
      <c r="D31" s="325"/>
      <c r="E31" s="325"/>
      <c r="F31" s="118">
        <v>0</v>
      </c>
      <c r="G31" s="119">
        <v>0</v>
      </c>
      <c r="H31" s="120">
        <v>0</v>
      </c>
      <c r="I31" s="102"/>
    </row>
    <row r="32" spans="1:9" s="101" customFormat="1" ht="15.75" customHeight="1" x14ac:dyDescent="0.2">
      <c r="A32" s="324" t="s">
        <v>20</v>
      </c>
      <c r="B32" s="324"/>
      <c r="C32" s="325" t="s">
        <v>21</v>
      </c>
      <c r="D32" s="325"/>
      <c r="E32" s="325"/>
      <c r="F32" s="118">
        <f>80000+110500</f>
        <v>190500</v>
      </c>
      <c r="G32" s="119">
        <v>209550</v>
      </c>
      <c r="H32" s="120">
        <v>345000</v>
      </c>
      <c r="I32" s="102"/>
    </row>
    <row r="33" spans="1:9" ht="15.75" x14ac:dyDescent="0.2">
      <c r="A33" s="338" t="s">
        <v>34</v>
      </c>
      <c r="B33" s="338"/>
      <c r="C33" s="340" t="s">
        <v>35</v>
      </c>
      <c r="D33" s="340"/>
      <c r="E33" s="340"/>
      <c r="F33" s="136">
        <f>F34+F35+F36</f>
        <v>1440000</v>
      </c>
      <c r="G33" s="147">
        <f>G34+G35+G36</f>
        <v>1573000</v>
      </c>
      <c r="H33" s="138">
        <f>H34+H35+H36</f>
        <v>775000</v>
      </c>
      <c r="I33" s="151" t="s">
        <v>183</v>
      </c>
    </row>
    <row r="34" spans="1:9" ht="15.75" x14ac:dyDescent="0.2">
      <c r="A34" s="324" t="s">
        <v>8</v>
      </c>
      <c r="B34" s="324"/>
      <c r="C34" s="325" t="s">
        <v>9</v>
      </c>
      <c r="D34" s="325"/>
      <c r="E34" s="325"/>
      <c r="F34" s="118">
        <f>115000+270000</f>
        <v>385000</v>
      </c>
      <c r="G34" s="119">
        <v>423000</v>
      </c>
      <c r="H34" s="120">
        <v>0</v>
      </c>
      <c r="I34" s="102"/>
    </row>
    <row r="35" spans="1:9" ht="15.75" x14ac:dyDescent="0.2">
      <c r="A35" s="324" t="s">
        <v>10</v>
      </c>
      <c r="B35" s="324"/>
      <c r="C35" s="325" t="s">
        <v>11</v>
      </c>
      <c r="D35" s="325"/>
      <c r="E35" s="325"/>
      <c r="F35" s="118">
        <v>150000</v>
      </c>
      <c r="G35" s="119">
        <v>160000</v>
      </c>
      <c r="H35" s="120">
        <v>0</v>
      </c>
      <c r="I35" s="102"/>
    </row>
    <row r="36" spans="1:9" ht="15.75" x14ac:dyDescent="0.2">
      <c r="A36" s="324" t="s">
        <v>20</v>
      </c>
      <c r="B36" s="324"/>
      <c r="C36" s="325" t="s">
        <v>21</v>
      </c>
      <c r="D36" s="325"/>
      <c r="E36" s="325"/>
      <c r="F36" s="118">
        <f>825000+80000</f>
        <v>905000</v>
      </c>
      <c r="G36" s="119">
        <v>990000</v>
      </c>
      <c r="H36" s="120">
        <v>775000</v>
      </c>
      <c r="I36" s="102"/>
    </row>
    <row r="37" spans="1:9" ht="15.75" x14ac:dyDescent="0.2">
      <c r="A37" s="338" t="s">
        <v>36</v>
      </c>
      <c r="B37" s="338"/>
      <c r="C37" s="340" t="s">
        <v>37</v>
      </c>
      <c r="D37" s="340"/>
      <c r="E37" s="340"/>
      <c r="F37" s="136">
        <f>F38</f>
        <v>3500000</v>
      </c>
      <c r="G37" s="147">
        <f>G38</f>
        <v>3850000</v>
      </c>
      <c r="H37" s="136">
        <f>H38</f>
        <v>3850000</v>
      </c>
      <c r="I37" s="102"/>
    </row>
    <row r="38" spans="1:9" ht="15.75" x14ac:dyDescent="0.2">
      <c r="A38" s="324" t="s">
        <v>16</v>
      </c>
      <c r="B38" s="324"/>
      <c r="C38" s="325" t="s">
        <v>17</v>
      </c>
      <c r="D38" s="325"/>
      <c r="E38" s="325"/>
      <c r="F38" s="118">
        <v>3500000</v>
      </c>
      <c r="G38" s="119">
        <v>3850000</v>
      </c>
      <c r="H38" s="137">
        <v>3850000</v>
      </c>
      <c r="I38" s="102" t="s">
        <v>110</v>
      </c>
    </row>
    <row r="39" spans="1:9" ht="15.75" x14ac:dyDescent="0.2">
      <c r="A39" s="338" t="s">
        <v>38</v>
      </c>
      <c r="B39" s="338"/>
      <c r="C39" s="340" t="s">
        <v>39</v>
      </c>
      <c r="D39" s="340"/>
      <c r="E39" s="340"/>
      <c r="F39" s="136">
        <f>F40</f>
        <v>350000</v>
      </c>
      <c r="G39" s="147">
        <f>G40</f>
        <v>385000</v>
      </c>
      <c r="H39" s="136">
        <f>H40</f>
        <v>535000</v>
      </c>
      <c r="I39" s="102" t="s">
        <v>198</v>
      </c>
    </row>
    <row r="40" spans="1:9" ht="15.75" x14ac:dyDescent="0.2">
      <c r="A40" s="324" t="s">
        <v>10</v>
      </c>
      <c r="B40" s="324"/>
      <c r="C40" s="325" t="s">
        <v>11</v>
      </c>
      <c r="D40" s="325"/>
      <c r="E40" s="325"/>
      <c r="F40" s="118">
        <v>350000</v>
      </c>
      <c r="G40" s="119">
        <v>385000</v>
      </c>
      <c r="H40" s="137">
        <f>385000+150000</f>
        <v>535000</v>
      </c>
      <c r="I40" s="102"/>
    </row>
    <row r="41" spans="1:9" ht="15.75" x14ac:dyDescent="0.2">
      <c r="A41" s="338" t="s">
        <v>40</v>
      </c>
      <c r="B41" s="338"/>
      <c r="C41" s="340" t="s">
        <v>41</v>
      </c>
      <c r="D41" s="340"/>
      <c r="E41" s="340"/>
      <c r="F41" s="136">
        <f>F42+F43</f>
        <v>180080</v>
      </c>
      <c r="G41" s="147">
        <f>G42+G43</f>
        <v>198000</v>
      </c>
      <c r="H41" s="136">
        <f>H42+H43</f>
        <v>130000</v>
      </c>
      <c r="I41" s="102"/>
    </row>
    <row r="42" spans="1:9" ht="15.75" x14ac:dyDescent="0.2">
      <c r="A42" s="324" t="s">
        <v>8</v>
      </c>
      <c r="B42" s="337"/>
      <c r="C42" s="325" t="s">
        <v>9</v>
      </c>
      <c r="D42" s="325"/>
      <c r="E42" s="325"/>
      <c r="F42" s="118">
        <v>50080</v>
      </c>
      <c r="G42" s="119">
        <v>55000</v>
      </c>
      <c r="H42" s="137">
        <v>0</v>
      </c>
      <c r="I42" s="102"/>
    </row>
    <row r="43" spans="1:9" ht="15.75" x14ac:dyDescent="0.2">
      <c r="A43" s="324" t="s">
        <v>10</v>
      </c>
      <c r="B43" s="337"/>
      <c r="C43" s="325" t="s">
        <v>11</v>
      </c>
      <c r="D43" s="325"/>
      <c r="E43" s="325"/>
      <c r="F43" s="118">
        <v>130000</v>
      </c>
      <c r="G43" s="119">
        <v>143000</v>
      </c>
      <c r="H43" s="120">
        <v>130000</v>
      </c>
      <c r="I43" s="102" t="s">
        <v>113</v>
      </c>
    </row>
    <row r="44" spans="1:9" ht="15.75" x14ac:dyDescent="0.2">
      <c r="A44" s="338" t="s">
        <v>36</v>
      </c>
      <c r="B44" s="339"/>
      <c r="C44" s="340" t="s">
        <v>59</v>
      </c>
      <c r="D44" s="340"/>
      <c r="E44" s="340"/>
      <c r="F44" s="136">
        <f>F45</f>
        <v>17336450</v>
      </c>
      <c r="G44" s="147">
        <f>G45</f>
        <v>20000000</v>
      </c>
      <c r="H44" s="136">
        <f>H45</f>
        <v>23200000</v>
      </c>
      <c r="I44" s="102"/>
    </row>
    <row r="45" spans="1:9" ht="53.25" customHeight="1" x14ac:dyDescent="0.2">
      <c r="A45" s="324" t="s">
        <v>46</v>
      </c>
      <c r="B45" s="337"/>
      <c r="C45" s="325" t="s">
        <v>47</v>
      </c>
      <c r="D45" s="325"/>
      <c r="E45" s="325"/>
      <c r="F45" s="118">
        <v>17336450</v>
      </c>
      <c r="G45" s="119">
        <v>20000000</v>
      </c>
      <c r="H45" s="137">
        <f xml:space="preserve"> 21882000+200000+300000+500000+300000+18000</f>
        <v>23200000</v>
      </c>
      <c r="I45" s="153" t="s">
        <v>196</v>
      </c>
    </row>
    <row r="46" spans="1:9" ht="15.75" x14ac:dyDescent="0.2">
      <c r="A46" s="338" t="s">
        <v>112</v>
      </c>
      <c r="B46" s="339"/>
      <c r="C46" s="340" t="s">
        <v>43</v>
      </c>
      <c r="D46" s="340"/>
      <c r="E46" s="340"/>
      <c r="F46" s="136">
        <f>F47</f>
        <v>3149940</v>
      </c>
      <c r="G46" s="147">
        <f>G47</f>
        <v>3500000</v>
      </c>
      <c r="H46" s="138">
        <f>H47</f>
        <v>7000000</v>
      </c>
      <c r="I46" s="154" t="s">
        <v>190</v>
      </c>
    </row>
    <row r="47" spans="1:9" ht="15.75" x14ac:dyDescent="0.2">
      <c r="A47" s="324" t="s">
        <v>46</v>
      </c>
      <c r="B47" s="337"/>
      <c r="C47" s="325" t="s">
        <v>47</v>
      </c>
      <c r="D47" s="325"/>
      <c r="E47" s="325"/>
      <c r="F47" s="118">
        <v>3149940</v>
      </c>
      <c r="G47" s="119">
        <v>3500000</v>
      </c>
      <c r="H47" s="120">
        <f>3500000+3500000</f>
        <v>7000000</v>
      </c>
      <c r="I47" s="154"/>
    </row>
    <row r="48" spans="1:9" ht="15.75" x14ac:dyDescent="0.2">
      <c r="A48" s="338" t="s">
        <v>44</v>
      </c>
      <c r="B48" s="339"/>
      <c r="C48" s="340" t="s">
        <v>63</v>
      </c>
      <c r="D48" s="340"/>
      <c r="E48" s="340"/>
      <c r="F48" s="136">
        <f>F49</f>
        <v>70760</v>
      </c>
      <c r="G48" s="147">
        <f>G49</f>
        <v>80000</v>
      </c>
      <c r="H48" s="138">
        <f>H49</f>
        <v>80000</v>
      </c>
      <c r="I48" s="154"/>
    </row>
    <row r="49" spans="1:9" ht="15.75" x14ac:dyDescent="0.2">
      <c r="A49" s="324" t="s">
        <v>46</v>
      </c>
      <c r="B49" s="337"/>
      <c r="C49" s="325" t="s">
        <v>47</v>
      </c>
      <c r="D49" s="325"/>
      <c r="E49" s="325"/>
      <c r="F49" s="118">
        <v>70760</v>
      </c>
      <c r="G49" s="119">
        <v>80000</v>
      </c>
      <c r="H49" s="120">
        <v>80000</v>
      </c>
      <c r="I49" s="154" t="s">
        <v>114</v>
      </c>
    </row>
    <row r="50" spans="1:9" ht="15.75" x14ac:dyDescent="0.2">
      <c r="A50" s="338" t="s">
        <v>68</v>
      </c>
      <c r="B50" s="339"/>
      <c r="C50" s="340" t="s">
        <v>67</v>
      </c>
      <c r="D50" s="340"/>
      <c r="E50" s="340"/>
      <c r="F50" s="136">
        <f>F51</f>
        <v>1414033</v>
      </c>
      <c r="G50" s="147">
        <f>G51</f>
        <v>1600000</v>
      </c>
      <c r="H50" s="136">
        <f>H51</f>
        <v>1300000</v>
      </c>
      <c r="I50" s="154"/>
    </row>
    <row r="51" spans="1:9" ht="54.75" customHeight="1" x14ac:dyDescent="0.2">
      <c r="A51" s="324" t="s">
        <v>46</v>
      </c>
      <c r="B51" s="337"/>
      <c r="C51" s="325" t="s">
        <v>47</v>
      </c>
      <c r="D51" s="325"/>
      <c r="E51" s="325"/>
      <c r="F51" s="118">
        <v>1414033</v>
      </c>
      <c r="G51" s="119">
        <v>1600000</v>
      </c>
      <c r="H51" s="137">
        <v>1300000</v>
      </c>
      <c r="I51" s="153" t="s">
        <v>117</v>
      </c>
    </row>
    <row r="52" spans="1:9" ht="34.5" customHeight="1" x14ac:dyDescent="0.25">
      <c r="A52" s="338" t="s">
        <v>84</v>
      </c>
      <c r="B52" s="339"/>
      <c r="C52" s="340" t="s">
        <v>83</v>
      </c>
      <c r="D52" s="340"/>
      <c r="E52" s="340"/>
      <c r="F52" s="136">
        <f>F53</f>
        <v>2491054</v>
      </c>
      <c r="G52" s="147">
        <f>G53</f>
        <v>2750000</v>
      </c>
      <c r="H52" s="136">
        <f>H53</f>
        <v>2200000</v>
      </c>
      <c r="I52" s="150"/>
    </row>
    <row r="53" spans="1:9" ht="51.75" customHeight="1" x14ac:dyDescent="0.2">
      <c r="A53" s="324" t="s">
        <v>46</v>
      </c>
      <c r="B53" s="337"/>
      <c r="C53" s="325" t="s">
        <v>47</v>
      </c>
      <c r="D53" s="325"/>
      <c r="E53" s="325"/>
      <c r="F53" s="118">
        <v>2491054</v>
      </c>
      <c r="G53" s="119">
        <v>2750000</v>
      </c>
      <c r="H53" s="137">
        <v>2200000</v>
      </c>
      <c r="I53" s="151" t="s">
        <v>121</v>
      </c>
    </row>
    <row r="54" spans="1:9" ht="15.75" x14ac:dyDescent="0.2">
      <c r="A54" s="338" t="s">
        <v>88</v>
      </c>
      <c r="B54" s="339"/>
      <c r="C54" s="340" t="s">
        <v>87</v>
      </c>
      <c r="D54" s="340"/>
      <c r="E54" s="340"/>
      <c r="F54" s="136">
        <f>F55</f>
        <v>1700000</v>
      </c>
      <c r="G54" s="147">
        <f>G55</f>
        <v>1900000</v>
      </c>
      <c r="H54" s="136">
        <f>H55</f>
        <v>1900000</v>
      </c>
      <c r="I54" s="102"/>
    </row>
    <row r="55" spans="1:9" ht="15.75" x14ac:dyDescent="0.2">
      <c r="A55" s="324" t="s">
        <v>46</v>
      </c>
      <c r="B55" s="337"/>
      <c r="C55" s="325" t="s">
        <v>47</v>
      </c>
      <c r="D55" s="325"/>
      <c r="E55" s="325"/>
      <c r="F55" s="118">
        <v>1700000</v>
      </c>
      <c r="G55" s="119">
        <v>1900000</v>
      </c>
      <c r="H55" s="137">
        <v>1900000</v>
      </c>
      <c r="I55" s="151" t="s">
        <v>118</v>
      </c>
    </row>
    <row r="56" spans="1:9" ht="15.75" x14ac:dyDescent="0.2">
      <c r="A56" s="338" t="s">
        <v>92</v>
      </c>
      <c r="B56" s="339"/>
      <c r="C56" s="340" t="s">
        <v>91</v>
      </c>
      <c r="D56" s="340"/>
      <c r="E56" s="340"/>
      <c r="F56" s="136">
        <f>F57</f>
        <v>300000</v>
      </c>
      <c r="G56" s="147">
        <f>G57</f>
        <v>330000</v>
      </c>
      <c r="H56" s="136">
        <f>H57</f>
        <v>350000</v>
      </c>
      <c r="I56" s="102"/>
    </row>
    <row r="57" spans="1:9" ht="15.75" x14ac:dyDescent="0.2">
      <c r="A57" s="324" t="s">
        <v>46</v>
      </c>
      <c r="B57" s="337"/>
      <c r="C57" s="325" t="s">
        <v>47</v>
      </c>
      <c r="D57" s="325"/>
      <c r="E57" s="325"/>
      <c r="F57" s="118">
        <v>300000</v>
      </c>
      <c r="G57" s="119">
        <v>330000</v>
      </c>
      <c r="H57" s="137">
        <v>350000</v>
      </c>
      <c r="I57" s="102" t="s">
        <v>188</v>
      </c>
    </row>
    <row r="58" spans="1:9" ht="15.75" x14ac:dyDescent="0.2">
      <c r="A58" s="338" t="s">
        <v>98</v>
      </c>
      <c r="B58" s="339"/>
      <c r="C58" s="340" t="s">
        <v>99</v>
      </c>
      <c r="D58" s="340"/>
      <c r="E58" s="340"/>
      <c r="F58" s="136">
        <f>F59</f>
        <v>385000</v>
      </c>
      <c r="G58" s="147">
        <f>G59</f>
        <v>4250000</v>
      </c>
      <c r="H58" s="136">
        <f>H59</f>
        <v>423500</v>
      </c>
      <c r="I58" s="102"/>
    </row>
    <row r="59" spans="1:9" ht="52.5" customHeight="1" x14ac:dyDescent="0.2">
      <c r="A59" s="324" t="s">
        <v>46</v>
      </c>
      <c r="B59" s="337"/>
      <c r="C59" s="325" t="s">
        <v>47</v>
      </c>
      <c r="D59" s="325"/>
      <c r="E59" s="325"/>
      <c r="F59" s="118">
        <v>385000</v>
      </c>
      <c r="G59" s="119">
        <v>4250000</v>
      </c>
      <c r="H59" s="137">
        <v>423500</v>
      </c>
      <c r="I59" s="151" t="s">
        <v>120</v>
      </c>
    </row>
    <row r="60" spans="1:9" ht="47.25" customHeight="1" x14ac:dyDescent="0.2">
      <c r="A60" s="338">
        <v>1010</v>
      </c>
      <c r="B60" s="339"/>
      <c r="C60" s="340" t="s">
        <v>142</v>
      </c>
      <c r="D60" s="340"/>
      <c r="E60" s="340"/>
      <c r="F60" s="136">
        <v>250000</v>
      </c>
      <c r="G60" s="155">
        <v>300000</v>
      </c>
      <c r="H60" s="139">
        <v>300000</v>
      </c>
      <c r="I60" s="151" t="s">
        <v>143</v>
      </c>
    </row>
    <row r="61" spans="1:9" ht="15.75" x14ac:dyDescent="0.2">
      <c r="A61" s="332" t="s">
        <v>100</v>
      </c>
      <c r="B61" s="332"/>
      <c r="C61" s="340" t="s">
        <v>101</v>
      </c>
      <c r="D61" s="340"/>
      <c r="E61" s="340"/>
      <c r="F61" s="136">
        <f>F5+F18+F22+F25+F27+F33+F37+F39+F41+F44+F46+F48+F50+F52+F54+F56+F58+F60</f>
        <v>54402046</v>
      </c>
      <c r="G61" s="136">
        <f>G5+G18+G22+G25+G27+G33+G37+G39+G41+G44+G46+G48+G50+G52+G54+G56+G58+G60</f>
        <v>65799700</v>
      </c>
      <c r="H61" s="136">
        <f>H5+H18+H22+H25+H27+H29+H33+H37+H39+H41+H44+H46+H48+H50+H52+H54+H56+H58+H60</f>
        <v>69765200</v>
      </c>
      <c r="I61" s="102"/>
    </row>
    <row r="62" spans="1:9" ht="15.75" x14ac:dyDescent="0.25">
      <c r="A62" s="156"/>
      <c r="B62" s="156"/>
      <c r="C62" s="157"/>
      <c r="D62" s="157"/>
      <c r="E62" s="157"/>
      <c r="F62" s="140"/>
      <c r="G62" s="140"/>
      <c r="H62" s="140"/>
      <c r="I62" s="152"/>
    </row>
    <row r="63" spans="1:9" ht="15.75" x14ac:dyDescent="0.2">
      <c r="A63" s="332" t="s">
        <v>100</v>
      </c>
      <c r="B63" s="332"/>
      <c r="C63" s="333" t="s">
        <v>126</v>
      </c>
      <c r="D63" s="333"/>
      <c r="E63" s="333"/>
      <c r="F63" s="141"/>
      <c r="G63" s="158"/>
      <c r="H63" s="141">
        <v>80000000</v>
      </c>
      <c r="I63" s="102"/>
    </row>
    <row r="64" spans="1:9" ht="15.75" x14ac:dyDescent="0.2">
      <c r="A64" s="332" t="s">
        <v>100</v>
      </c>
      <c r="B64" s="332"/>
      <c r="C64" s="333" t="s">
        <v>125</v>
      </c>
      <c r="D64" s="333"/>
      <c r="E64" s="333"/>
      <c r="F64" s="141"/>
      <c r="G64" s="158"/>
      <c r="H64" s="142">
        <f>H63-H61</f>
        <v>10234800</v>
      </c>
      <c r="I64" s="102" t="s">
        <v>127</v>
      </c>
    </row>
    <row r="65" spans="1:9" ht="15.75" x14ac:dyDescent="0.25">
      <c r="A65" s="156"/>
      <c r="B65" s="156"/>
      <c r="C65" s="157"/>
      <c r="D65" s="157"/>
      <c r="E65" s="157"/>
      <c r="F65" s="143"/>
      <c r="G65" s="143"/>
      <c r="H65" s="143"/>
      <c r="I65" s="152"/>
    </row>
    <row r="66" spans="1:9" ht="15.75" x14ac:dyDescent="0.2">
      <c r="A66" s="332" t="s">
        <v>100</v>
      </c>
      <c r="B66" s="332"/>
      <c r="C66" s="334" t="s">
        <v>133</v>
      </c>
      <c r="D66" s="335"/>
      <c r="E66" s="336"/>
      <c r="F66" s="159"/>
      <c r="G66" s="160"/>
      <c r="H66" s="136">
        <f>H64+300000</f>
        <v>10534800</v>
      </c>
      <c r="I66" s="102" t="s">
        <v>186</v>
      </c>
    </row>
    <row r="67" spans="1:9" ht="31.5" x14ac:dyDescent="0.2">
      <c r="A67" s="331" t="s">
        <v>2</v>
      </c>
      <c r="B67" s="331"/>
      <c r="C67" s="325" t="s">
        <v>136</v>
      </c>
      <c r="D67" s="325"/>
      <c r="E67" s="325"/>
      <c r="F67" s="161"/>
      <c r="G67" s="162"/>
      <c r="H67" s="118">
        <f>435000+420000+45000+15000+242500</f>
        <v>1157500</v>
      </c>
      <c r="I67" s="163" t="s">
        <v>194</v>
      </c>
    </row>
    <row r="68" spans="1:9" ht="36.75" hidden="1" customHeight="1" x14ac:dyDescent="0.2">
      <c r="A68" s="330">
        <v>4060</v>
      </c>
      <c r="B68" s="330"/>
      <c r="C68" s="325" t="s">
        <v>184</v>
      </c>
      <c r="D68" s="325"/>
      <c r="E68" s="325"/>
      <c r="F68" s="161">
        <v>70000</v>
      </c>
      <c r="G68" s="162"/>
      <c r="H68" s="118">
        <v>0</v>
      </c>
      <c r="I68" s="152"/>
    </row>
    <row r="69" spans="1:9" ht="35.25" customHeight="1" x14ac:dyDescent="0.2">
      <c r="A69" s="330">
        <v>6030</v>
      </c>
      <c r="B69" s="330"/>
      <c r="C69" s="325" t="s">
        <v>137</v>
      </c>
      <c r="D69" s="325"/>
      <c r="E69" s="325"/>
      <c r="F69" s="161"/>
      <c r="G69" s="162"/>
      <c r="H69" s="118">
        <f>4650000-3000000+300000+50000</f>
        <v>2000000</v>
      </c>
      <c r="I69" s="164" t="s">
        <v>195</v>
      </c>
    </row>
    <row r="70" spans="1:9" ht="36.75" customHeight="1" x14ac:dyDescent="0.2">
      <c r="A70" s="330">
        <v>7670</v>
      </c>
      <c r="B70" s="330"/>
      <c r="C70" s="325" t="s">
        <v>129</v>
      </c>
      <c r="D70" s="325"/>
      <c r="E70" s="325"/>
      <c r="F70" s="161"/>
      <c r="G70" s="162"/>
      <c r="H70" s="118">
        <f>5599400-1100000+600</f>
        <v>4500000</v>
      </c>
      <c r="I70" s="164" t="s">
        <v>169</v>
      </c>
    </row>
    <row r="71" spans="1:9" ht="35.25" customHeight="1" x14ac:dyDescent="0.2">
      <c r="A71" s="330">
        <v>7670</v>
      </c>
      <c r="B71" s="330"/>
      <c r="C71" s="325" t="s">
        <v>129</v>
      </c>
      <c r="D71" s="325"/>
      <c r="E71" s="325"/>
      <c r="F71" s="161"/>
      <c r="G71" s="162"/>
      <c r="H71" s="118">
        <f>1100000</f>
        <v>1100000</v>
      </c>
      <c r="I71" s="165" t="s">
        <v>164</v>
      </c>
    </row>
    <row r="72" spans="1:9" ht="15.75" x14ac:dyDescent="0.2">
      <c r="A72" s="330">
        <v>6011</v>
      </c>
      <c r="B72" s="330"/>
      <c r="C72" s="325" t="s">
        <v>130</v>
      </c>
      <c r="D72" s="325"/>
      <c r="E72" s="325"/>
      <c r="F72" s="161"/>
      <c r="G72" s="162"/>
      <c r="H72" s="118">
        <f>2378500-300000-600000-936200-246400-600-50000-18000</f>
        <v>227300</v>
      </c>
      <c r="I72" s="166" t="s">
        <v>163</v>
      </c>
    </row>
    <row r="73" spans="1:9" ht="47.25" hidden="1" customHeight="1" x14ac:dyDescent="0.2">
      <c r="A73" s="330">
        <v>6012</v>
      </c>
      <c r="B73" s="330"/>
      <c r="C73" s="325" t="s">
        <v>131</v>
      </c>
      <c r="D73" s="325"/>
      <c r="E73" s="325"/>
      <c r="F73" s="161"/>
      <c r="G73" s="162"/>
      <c r="H73" s="118">
        <f>3500000-3500000</f>
        <v>0</v>
      </c>
      <c r="I73" s="167"/>
    </row>
    <row r="74" spans="1:9" ht="15.75" x14ac:dyDescent="0.2">
      <c r="A74" s="330">
        <v>7130</v>
      </c>
      <c r="B74" s="330"/>
      <c r="C74" s="325" t="s">
        <v>138</v>
      </c>
      <c r="D74" s="325"/>
      <c r="E74" s="325"/>
      <c r="F74" s="161"/>
      <c r="G74" s="162"/>
      <c r="H74" s="118">
        <f>300000-150000</f>
        <v>150000</v>
      </c>
      <c r="I74" s="152" t="s">
        <v>199</v>
      </c>
    </row>
    <row r="75" spans="1:9" ht="15.75" x14ac:dyDescent="0.2">
      <c r="A75" s="330">
        <v>6090</v>
      </c>
      <c r="B75" s="330"/>
      <c r="C75" s="325" t="s">
        <v>160</v>
      </c>
      <c r="D75" s="325"/>
      <c r="E75" s="325"/>
      <c r="F75" s="161"/>
      <c r="G75" s="162"/>
      <c r="H75" s="118">
        <v>400000</v>
      </c>
      <c r="I75" s="168" t="s">
        <v>161</v>
      </c>
    </row>
    <row r="76" spans="1:9" ht="15.75" x14ac:dyDescent="0.2">
      <c r="A76" s="330">
        <v>7350</v>
      </c>
      <c r="B76" s="330"/>
      <c r="C76" s="325" t="s">
        <v>162</v>
      </c>
      <c r="D76" s="325"/>
      <c r="E76" s="325"/>
      <c r="F76" s="161"/>
      <c r="G76" s="162"/>
      <c r="H76" s="118">
        <v>1000000</v>
      </c>
      <c r="I76" s="167"/>
    </row>
    <row r="77" spans="1:9" ht="15.75" x14ac:dyDescent="0.2">
      <c r="A77" s="328"/>
      <c r="B77" s="328"/>
      <c r="C77" s="329" t="s">
        <v>141</v>
      </c>
      <c r="D77" s="329"/>
      <c r="E77" s="329"/>
      <c r="F77" s="169"/>
      <c r="G77" s="170"/>
      <c r="H77" s="144">
        <f>H66-H67-H69-H70-H71-H72-H73-H74-H75-H76</f>
        <v>0</v>
      </c>
      <c r="I77" s="152"/>
    </row>
    <row r="78" spans="1:9" ht="15.75" x14ac:dyDescent="0.25">
      <c r="A78" s="157"/>
      <c r="B78" s="157"/>
      <c r="C78" s="157"/>
      <c r="D78" s="157"/>
      <c r="E78" s="157"/>
      <c r="F78" s="143"/>
      <c r="G78" s="143"/>
      <c r="H78" s="140"/>
      <c r="I78" s="177"/>
    </row>
    <row r="79" spans="1:9" ht="16.5" thickBot="1" x14ac:dyDescent="0.3">
      <c r="A79" s="62"/>
      <c r="B79" s="62"/>
      <c r="C79" s="62"/>
      <c r="D79" s="62"/>
      <c r="E79" s="62"/>
      <c r="F79" s="69"/>
      <c r="G79" s="69"/>
      <c r="H79" s="124"/>
      <c r="I79" s="64"/>
    </row>
    <row r="80" spans="1:9" ht="13.5" thickBot="1" x14ac:dyDescent="0.25">
      <c r="H80" s="129"/>
    </row>
  </sheetData>
  <mergeCells count="148">
    <mergeCell ref="A5:B5"/>
    <mergeCell ref="C5:E5"/>
    <mergeCell ref="A6:B6"/>
    <mergeCell ref="C6:E6"/>
    <mergeCell ref="A7:B7"/>
    <mergeCell ref="C7:E7"/>
    <mergeCell ref="A1:H1"/>
    <mergeCell ref="C2:G2"/>
    <mergeCell ref="A3:B3"/>
    <mergeCell ref="C3:E3"/>
    <mergeCell ref="A4:B4"/>
    <mergeCell ref="C4:E4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53:B53"/>
    <mergeCell ref="C53:E53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67:B67"/>
    <mergeCell ref="C67:E67"/>
    <mergeCell ref="A69:B69"/>
    <mergeCell ref="C69:E69"/>
    <mergeCell ref="A70:B70"/>
    <mergeCell ref="C70:E70"/>
    <mergeCell ref="A63:B63"/>
    <mergeCell ref="C63:E63"/>
    <mergeCell ref="A64:B64"/>
    <mergeCell ref="C64:E64"/>
    <mergeCell ref="A66:B66"/>
    <mergeCell ref="C66:E66"/>
    <mergeCell ref="A77:B77"/>
    <mergeCell ref="C77:E77"/>
    <mergeCell ref="A68:B68"/>
    <mergeCell ref="C68:E68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</mergeCells>
  <pageMargins left="0.70866141732283472" right="0.5118110236220472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view="pageBreakPreview" topLeftCell="A58" zoomScaleNormal="115" zoomScaleSheetLayoutView="100" workbookViewId="0">
      <selection activeCell="H64" sqref="H64"/>
    </sheetView>
  </sheetViews>
  <sheetFormatPr defaultRowHeight="12.75" x14ac:dyDescent="0.2"/>
  <cols>
    <col min="2" max="2" width="1.85546875" customWidth="1"/>
    <col min="5" max="5" width="18.7109375" customWidth="1"/>
    <col min="6" max="6" width="15.85546875" customWidth="1"/>
    <col min="7" max="7" width="16.85546875" hidden="1" customWidth="1"/>
    <col min="8" max="8" width="17" style="101" customWidth="1"/>
    <col min="9" max="9" width="89" customWidth="1"/>
  </cols>
  <sheetData>
    <row r="1" spans="1:9" ht="16.5" thickBot="1" x14ac:dyDescent="0.3">
      <c r="A1" s="308" t="s">
        <v>102</v>
      </c>
      <c r="B1" s="308"/>
      <c r="C1" s="308"/>
      <c r="D1" s="308"/>
      <c r="E1" s="308"/>
      <c r="F1" s="308"/>
      <c r="G1" s="308"/>
      <c r="H1" s="308"/>
      <c r="I1" s="62"/>
    </row>
    <row r="2" spans="1:9" ht="16.5" thickBot="1" x14ac:dyDescent="0.3">
      <c r="A2" s="65"/>
      <c r="B2" s="65"/>
      <c r="C2" s="309" t="s">
        <v>134</v>
      </c>
      <c r="D2" s="310"/>
      <c r="E2" s="310"/>
      <c r="F2" s="310"/>
      <c r="G2" s="311"/>
      <c r="H2" s="133"/>
      <c r="I2" s="87"/>
    </row>
    <row r="3" spans="1:9" ht="31.5" x14ac:dyDescent="0.2">
      <c r="A3" s="312" t="s">
        <v>0</v>
      </c>
      <c r="B3" s="312"/>
      <c r="C3" s="313" t="s">
        <v>1</v>
      </c>
      <c r="D3" s="313"/>
      <c r="E3" s="313"/>
      <c r="F3" s="22" t="s">
        <v>105</v>
      </c>
      <c r="G3" s="23" t="s">
        <v>107</v>
      </c>
      <c r="H3" s="134" t="s">
        <v>106</v>
      </c>
      <c r="I3" s="93" t="s">
        <v>170</v>
      </c>
    </row>
    <row r="4" spans="1:9" ht="15.75" x14ac:dyDescent="0.25">
      <c r="A4" s="314" t="s">
        <v>103</v>
      </c>
      <c r="B4" s="314"/>
      <c r="C4" s="314" t="s">
        <v>104</v>
      </c>
      <c r="D4" s="314"/>
      <c r="E4" s="314"/>
      <c r="F4" s="66">
        <v>3</v>
      </c>
      <c r="G4" s="43"/>
      <c r="H4" s="135">
        <v>4</v>
      </c>
      <c r="I4" s="179">
        <v>5</v>
      </c>
    </row>
    <row r="5" spans="1:9" ht="15.75" x14ac:dyDescent="0.25">
      <c r="A5" s="304" t="s">
        <v>2</v>
      </c>
      <c r="B5" s="304"/>
      <c r="C5" s="305" t="s">
        <v>3</v>
      </c>
      <c r="D5" s="305"/>
      <c r="E5" s="305"/>
      <c r="F5" s="104">
        <f>F6+F7+F8+F9+F10+F11+F12+F13+F15+F16+F17+F14</f>
        <v>16264600</v>
      </c>
      <c r="G5" s="104">
        <f t="shared" ref="G5:H5" si="0">G6+G7+G8+G9+G10+G11+G12+G13+G15+G16+G17+G14</f>
        <v>19056700</v>
      </c>
      <c r="H5" s="136">
        <f t="shared" si="0"/>
        <v>19206700</v>
      </c>
      <c r="I5" s="61" t="s">
        <v>122</v>
      </c>
    </row>
    <row r="6" spans="1:9" ht="15.75" x14ac:dyDescent="0.25">
      <c r="A6" s="306" t="s">
        <v>4</v>
      </c>
      <c r="B6" s="306"/>
      <c r="C6" s="307" t="s">
        <v>5</v>
      </c>
      <c r="D6" s="307"/>
      <c r="E6" s="307"/>
      <c r="F6" s="105">
        <v>11175000</v>
      </c>
      <c r="G6" s="106">
        <v>13210400</v>
      </c>
      <c r="H6" s="120">
        <v>13210400</v>
      </c>
      <c r="I6" s="61" t="s">
        <v>193</v>
      </c>
    </row>
    <row r="7" spans="1:9" ht="15.75" x14ac:dyDescent="0.25">
      <c r="A7" s="306" t="s">
        <v>6</v>
      </c>
      <c r="B7" s="306"/>
      <c r="C7" s="307" t="s">
        <v>7</v>
      </c>
      <c r="D7" s="307"/>
      <c r="E7" s="307"/>
      <c r="F7" s="105">
        <v>2458600</v>
      </c>
      <c r="G7" s="106">
        <v>2906300</v>
      </c>
      <c r="H7" s="120">
        <v>2906300</v>
      </c>
      <c r="I7" s="61" t="s">
        <v>146</v>
      </c>
    </row>
    <row r="8" spans="1:9" ht="60.75" customHeight="1" x14ac:dyDescent="0.2">
      <c r="A8" s="306" t="s">
        <v>8</v>
      </c>
      <c r="B8" s="306"/>
      <c r="C8" s="307" t="s">
        <v>9</v>
      </c>
      <c r="D8" s="307"/>
      <c r="E8" s="307"/>
      <c r="F8" s="105">
        <v>710000</v>
      </c>
      <c r="G8" s="106">
        <v>730000</v>
      </c>
      <c r="H8" s="120">
        <v>730000</v>
      </c>
      <c r="I8" s="72" t="s">
        <v>149</v>
      </c>
    </row>
    <row r="9" spans="1:9" ht="78" customHeight="1" x14ac:dyDescent="0.2">
      <c r="A9" s="306" t="s">
        <v>10</v>
      </c>
      <c r="B9" s="306"/>
      <c r="C9" s="307" t="s">
        <v>11</v>
      </c>
      <c r="D9" s="307"/>
      <c r="E9" s="307"/>
      <c r="F9" s="105">
        <v>820000</v>
      </c>
      <c r="G9" s="106">
        <v>1200000</v>
      </c>
      <c r="H9" s="120">
        <f>3000+10000+60000+50000+52000+40000+50000+40000+15000+15000+40000+65000+30000+430000+200000+100000</f>
        <v>1200000</v>
      </c>
      <c r="I9" s="71" t="s">
        <v>189</v>
      </c>
    </row>
    <row r="10" spans="1:9" ht="15.75" x14ac:dyDescent="0.2">
      <c r="A10" s="306" t="s">
        <v>12</v>
      </c>
      <c r="B10" s="306"/>
      <c r="C10" s="307" t="s">
        <v>13</v>
      </c>
      <c r="D10" s="307"/>
      <c r="E10" s="307"/>
      <c r="F10" s="105">
        <v>50000</v>
      </c>
      <c r="G10" s="106">
        <v>50000</v>
      </c>
      <c r="H10" s="120">
        <v>50000</v>
      </c>
      <c r="I10" s="88"/>
    </row>
    <row r="11" spans="1:9" ht="15.75" x14ac:dyDescent="0.2">
      <c r="A11" s="306" t="s">
        <v>14</v>
      </c>
      <c r="B11" s="306"/>
      <c r="C11" s="307" t="s">
        <v>15</v>
      </c>
      <c r="D11" s="307"/>
      <c r="E11" s="307"/>
      <c r="F11" s="105">
        <v>20000</v>
      </c>
      <c r="G11" s="106">
        <v>20000</v>
      </c>
      <c r="H11" s="120">
        <v>20000</v>
      </c>
      <c r="I11" s="73" t="s">
        <v>151</v>
      </c>
    </row>
    <row r="12" spans="1:9" ht="15.75" x14ac:dyDescent="0.2">
      <c r="A12" s="306" t="s">
        <v>16</v>
      </c>
      <c r="B12" s="306"/>
      <c r="C12" s="307" t="s">
        <v>17</v>
      </c>
      <c r="D12" s="307"/>
      <c r="E12" s="307"/>
      <c r="F12" s="105">
        <v>250000</v>
      </c>
      <c r="G12" s="106">
        <v>250000</v>
      </c>
      <c r="H12" s="120">
        <v>250000</v>
      </c>
      <c r="I12" s="73" t="s">
        <v>152</v>
      </c>
    </row>
    <row r="13" spans="1:9" ht="15.75" x14ac:dyDescent="0.2">
      <c r="A13" s="306" t="s">
        <v>18</v>
      </c>
      <c r="B13" s="306"/>
      <c r="C13" s="307" t="s">
        <v>19</v>
      </c>
      <c r="D13" s="307"/>
      <c r="E13" s="307"/>
      <c r="F13" s="105">
        <v>610000</v>
      </c>
      <c r="G13" s="106">
        <v>510000</v>
      </c>
      <c r="H13" s="120">
        <v>510000</v>
      </c>
      <c r="I13" s="73" t="s">
        <v>153</v>
      </c>
    </row>
    <row r="14" spans="1:9" ht="15.75" x14ac:dyDescent="0.2">
      <c r="A14" s="306" t="s">
        <v>78</v>
      </c>
      <c r="B14" s="306"/>
      <c r="C14" s="307" t="s">
        <v>79</v>
      </c>
      <c r="D14" s="307"/>
      <c r="E14" s="307"/>
      <c r="F14" s="105">
        <v>0</v>
      </c>
      <c r="G14" s="106">
        <v>0</v>
      </c>
      <c r="H14" s="120">
        <v>150000</v>
      </c>
      <c r="I14" s="73" t="s">
        <v>157</v>
      </c>
    </row>
    <row r="15" spans="1:9" ht="15.75" x14ac:dyDescent="0.2">
      <c r="A15" s="306" t="s">
        <v>20</v>
      </c>
      <c r="B15" s="306"/>
      <c r="C15" s="307" t="s">
        <v>21</v>
      </c>
      <c r="D15" s="307"/>
      <c r="E15" s="307"/>
      <c r="F15" s="105">
        <v>30000</v>
      </c>
      <c r="G15" s="106">
        <v>30000</v>
      </c>
      <c r="H15" s="120">
        <v>30000</v>
      </c>
      <c r="I15" s="73" t="s">
        <v>154</v>
      </c>
    </row>
    <row r="16" spans="1:9" ht="15.75" x14ac:dyDescent="0.2">
      <c r="A16" s="306" t="s">
        <v>22</v>
      </c>
      <c r="B16" s="306"/>
      <c r="C16" s="307" t="s">
        <v>23</v>
      </c>
      <c r="D16" s="307"/>
      <c r="E16" s="307"/>
      <c r="F16" s="105">
        <v>10000</v>
      </c>
      <c r="G16" s="106">
        <v>10000</v>
      </c>
      <c r="H16" s="120">
        <v>10000</v>
      </c>
      <c r="I16" s="88"/>
    </row>
    <row r="17" spans="1:9" ht="39.75" customHeight="1" x14ac:dyDescent="0.2">
      <c r="A17" s="306" t="s">
        <v>24</v>
      </c>
      <c r="B17" s="306"/>
      <c r="C17" s="307" t="s">
        <v>25</v>
      </c>
      <c r="D17" s="307"/>
      <c r="E17" s="307"/>
      <c r="F17" s="105">
        <v>131000</v>
      </c>
      <c r="G17" s="106">
        <v>140000</v>
      </c>
      <c r="H17" s="120">
        <v>140000</v>
      </c>
      <c r="I17" s="73" t="s">
        <v>155</v>
      </c>
    </row>
    <row r="18" spans="1:9" ht="15.75" x14ac:dyDescent="0.25">
      <c r="A18" s="304" t="s">
        <v>26</v>
      </c>
      <c r="B18" s="304"/>
      <c r="C18" s="305" t="s">
        <v>27</v>
      </c>
      <c r="D18" s="305"/>
      <c r="E18" s="305"/>
      <c r="F18" s="104">
        <f>F19+F20+F21</f>
        <v>1720129</v>
      </c>
      <c r="G18" s="109">
        <f>G19+G20+G21</f>
        <v>1397000</v>
      </c>
      <c r="H18" s="136">
        <f>H19+H20+H21</f>
        <v>1770000</v>
      </c>
      <c r="I18" s="87"/>
    </row>
    <row r="19" spans="1:9" ht="15.75" x14ac:dyDescent="0.25">
      <c r="A19" s="306" t="s">
        <v>8</v>
      </c>
      <c r="B19" s="306"/>
      <c r="C19" s="307" t="s">
        <v>9</v>
      </c>
      <c r="D19" s="307"/>
      <c r="E19" s="307"/>
      <c r="F19" s="105">
        <v>743229</v>
      </c>
      <c r="G19" s="106">
        <v>817500</v>
      </c>
      <c r="H19" s="137">
        <v>500000</v>
      </c>
      <c r="I19" s="61" t="s">
        <v>191</v>
      </c>
    </row>
    <row r="20" spans="1:9" ht="15.75" x14ac:dyDescent="0.25">
      <c r="A20" s="306" t="s">
        <v>10</v>
      </c>
      <c r="B20" s="306"/>
      <c r="C20" s="307" t="s">
        <v>11</v>
      </c>
      <c r="D20" s="307"/>
      <c r="E20" s="307"/>
      <c r="F20" s="105">
        <v>376900</v>
      </c>
      <c r="G20" s="106">
        <v>414500</v>
      </c>
      <c r="H20" s="137">
        <v>400000</v>
      </c>
      <c r="I20" s="63" t="s">
        <v>109</v>
      </c>
    </row>
    <row r="21" spans="1:9" ht="15.75" x14ac:dyDescent="0.2">
      <c r="A21" s="306" t="s">
        <v>20</v>
      </c>
      <c r="B21" s="306"/>
      <c r="C21" s="307" t="s">
        <v>21</v>
      </c>
      <c r="D21" s="307"/>
      <c r="E21" s="307"/>
      <c r="F21" s="105">
        <f>150000+450000</f>
        <v>600000</v>
      </c>
      <c r="G21" s="106">
        <v>165000</v>
      </c>
      <c r="H21" s="137">
        <f>720000+150000</f>
        <v>870000</v>
      </c>
      <c r="I21" s="75" t="s">
        <v>180</v>
      </c>
    </row>
    <row r="22" spans="1:9" ht="31.5" x14ac:dyDescent="0.2">
      <c r="A22" s="315" t="s">
        <v>28</v>
      </c>
      <c r="B22" s="315"/>
      <c r="C22" s="305" t="s">
        <v>29</v>
      </c>
      <c r="D22" s="305"/>
      <c r="E22" s="305"/>
      <c r="F22" s="104">
        <f>F23+F24</f>
        <v>166000</v>
      </c>
      <c r="G22" s="109">
        <f>G23+G24</f>
        <v>0</v>
      </c>
      <c r="H22" s="138">
        <f>H23+H24</f>
        <v>236000</v>
      </c>
      <c r="I22" s="75" t="s">
        <v>200</v>
      </c>
    </row>
    <row r="23" spans="1:9" ht="15.75" x14ac:dyDescent="0.2">
      <c r="A23" s="306" t="s">
        <v>8</v>
      </c>
      <c r="B23" s="306"/>
      <c r="C23" s="307" t="s">
        <v>9</v>
      </c>
      <c r="D23" s="307"/>
      <c r="E23" s="307"/>
      <c r="F23" s="105">
        <v>120000</v>
      </c>
      <c r="G23" s="106">
        <v>0</v>
      </c>
      <c r="H23" s="120">
        <v>140000</v>
      </c>
      <c r="I23" s="75" t="s">
        <v>202</v>
      </c>
    </row>
    <row r="24" spans="1:9" ht="15.75" x14ac:dyDescent="0.25">
      <c r="A24" s="306" t="s">
        <v>20</v>
      </c>
      <c r="B24" s="306"/>
      <c r="C24" s="307" t="s">
        <v>21</v>
      </c>
      <c r="D24" s="307"/>
      <c r="E24" s="307"/>
      <c r="F24" s="105">
        <v>46000</v>
      </c>
      <c r="G24" s="106">
        <v>0</v>
      </c>
      <c r="H24" s="120">
        <v>96000</v>
      </c>
      <c r="I24" s="178" t="s">
        <v>203</v>
      </c>
    </row>
    <row r="25" spans="1:9" ht="31.5" x14ac:dyDescent="0.2">
      <c r="A25" s="315" t="s">
        <v>30</v>
      </c>
      <c r="B25" s="315"/>
      <c r="C25" s="305" t="s">
        <v>31</v>
      </c>
      <c r="D25" s="305"/>
      <c r="E25" s="305"/>
      <c r="F25" s="104">
        <f>F26</f>
        <v>480000</v>
      </c>
      <c r="G25" s="109">
        <f>G26</f>
        <v>530000</v>
      </c>
      <c r="H25" s="138">
        <f>H26</f>
        <v>480000</v>
      </c>
      <c r="I25" s="75" t="s">
        <v>201</v>
      </c>
    </row>
    <row r="26" spans="1:9" ht="15.75" x14ac:dyDescent="0.25">
      <c r="A26" s="306" t="s">
        <v>20</v>
      </c>
      <c r="B26" s="306"/>
      <c r="C26" s="307" t="s">
        <v>21</v>
      </c>
      <c r="D26" s="307"/>
      <c r="E26" s="307"/>
      <c r="F26" s="105">
        <v>480000</v>
      </c>
      <c r="G26" s="106">
        <v>530000</v>
      </c>
      <c r="H26" s="120">
        <v>480000</v>
      </c>
      <c r="I26" s="87"/>
    </row>
    <row r="27" spans="1:9" ht="31.5" x14ac:dyDescent="0.2">
      <c r="A27" s="315" t="s">
        <v>32</v>
      </c>
      <c r="B27" s="315"/>
      <c r="C27" s="305" t="s">
        <v>33</v>
      </c>
      <c r="D27" s="305"/>
      <c r="E27" s="305"/>
      <c r="F27" s="104">
        <f>F28</f>
        <v>3654000</v>
      </c>
      <c r="G27" s="109">
        <f>G28</f>
        <v>4100000</v>
      </c>
      <c r="H27" s="138">
        <f>H28</f>
        <v>5629000</v>
      </c>
      <c r="I27" s="75" t="s">
        <v>181</v>
      </c>
    </row>
    <row r="28" spans="1:9" ht="15.75" x14ac:dyDescent="0.2">
      <c r="A28" s="306" t="s">
        <v>22</v>
      </c>
      <c r="B28" s="306"/>
      <c r="C28" s="307" t="s">
        <v>23</v>
      </c>
      <c r="D28" s="307"/>
      <c r="E28" s="307"/>
      <c r="F28" s="105">
        <v>3654000</v>
      </c>
      <c r="G28" s="106">
        <v>4100000</v>
      </c>
      <c r="H28" s="120">
        <f>2435000+194000+2000000+1000000</f>
        <v>5629000</v>
      </c>
      <c r="I28" s="80"/>
    </row>
    <row r="29" spans="1:9" s="101" customFormat="1" ht="35.25" customHeight="1" x14ac:dyDescent="0.2">
      <c r="A29" s="338" t="s">
        <v>76</v>
      </c>
      <c r="B29" s="338"/>
      <c r="C29" s="340" t="s">
        <v>184</v>
      </c>
      <c r="D29" s="340"/>
      <c r="E29" s="340"/>
      <c r="F29" s="136">
        <f>F30+F31+F32</f>
        <v>390500</v>
      </c>
      <c r="G29" s="136">
        <f>G30+G31+G32</f>
        <v>429550</v>
      </c>
      <c r="H29" s="138">
        <f>H30+H31+H32</f>
        <v>400000</v>
      </c>
      <c r="I29" s="151" t="s">
        <v>192</v>
      </c>
    </row>
    <row r="30" spans="1:9" s="101" customFormat="1" ht="15.75" x14ac:dyDescent="0.2">
      <c r="A30" s="324" t="s">
        <v>8</v>
      </c>
      <c r="B30" s="324"/>
      <c r="C30" s="325" t="s">
        <v>9</v>
      </c>
      <c r="D30" s="325"/>
      <c r="E30" s="325"/>
      <c r="F30" s="118">
        <f>200000</f>
        <v>200000</v>
      </c>
      <c r="G30" s="119">
        <v>220000</v>
      </c>
      <c r="H30" s="120">
        <v>10000</v>
      </c>
      <c r="I30" s="102"/>
    </row>
    <row r="31" spans="1:9" s="101" customFormat="1" ht="15.75" x14ac:dyDescent="0.2">
      <c r="A31" s="306" t="s">
        <v>10</v>
      </c>
      <c r="B31" s="306"/>
      <c r="C31" s="307" t="s">
        <v>11</v>
      </c>
      <c r="D31" s="307"/>
      <c r="E31" s="307"/>
      <c r="F31" s="118">
        <v>0</v>
      </c>
      <c r="G31" s="119">
        <v>0</v>
      </c>
      <c r="H31" s="120">
        <v>0</v>
      </c>
      <c r="I31" s="102"/>
    </row>
    <row r="32" spans="1:9" s="101" customFormat="1" ht="15.75" customHeight="1" x14ac:dyDescent="0.2">
      <c r="A32" s="324" t="s">
        <v>20</v>
      </c>
      <c r="B32" s="324"/>
      <c r="C32" s="325" t="s">
        <v>21</v>
      </c>
      <c r="D32" s="325"/>
      <c r="E32" s="325"/>
      <c r="F32" s="118">
        <f>80000+110500</f>
        <v>190500</v>
      </c>
      <c r="G32" s="119">
        <v>209550</v>
      </c>
      <c r="H32" s="120">
        <v>390000</v>
      </c>
      <c r="I32" s="102"/>
    </row>
    <row r="33" spans="1:9" ht="15.75" x14ac:dyDescent="0.2">
      <c r="A33" s="315" t="s">
        <v>34</v>
      </c>
      <c r="B33" s="315"/>
      <c r="C33" s="305" t="s">
        <v>35</v>
      </c>
      <c r="D33" s="305"/>
      <c r="E33" s="305"/>
      <c r="F33" s="104">
        <f>F34+F35+F36</f>
        <v>1440000</v>
      </c>
      <c r="G33" s="109">
        <f>G34+G35+G36</f>
        <v>1573000</v>
      </c>
      <c r="H33" s="138">
        <f>H34+H35+H36</f>
        <v>775000</v>
      </c>
      <c r="I33" s="75" t="s">
        <v>183</v>
      </c>
    </row>
    <row r="34" spans="1:9" ht="15.75" x14ac:dyDescent="0.2">
      <c r="A34" s="306" t="s">
        <v>8</v>
      </c>
      <c r="B34" s="306"/>
      <c r="C34" s="307" t="s">
        <v>9</v>
      </c>
      <c r="D34" s="307"/>
      <c r="E34" s="307"/>
      <c r="F34" s="105">
        <f>115000+270000</f>
        <v>385000</v>
      </c>
      <c r="G34" s="106">
        <v>423000</v>
      </c>
      <c r="H34" s="120">
        <v>0</v>
      </c>
      <c r="I34" s="77"/>
    </row>
    <row r="35" spans="1:9" ht="15.75" x14ac:dyDescent="0.2">
      <c r="A35" s="306" t="s">
        <v>10</v>
      </c>
      <c r="B35" s="306"/>
      <c r="C35" s="307" t="s">
        <v>11</v>
      </c>
      <c r="D35" s="307"/>
      <c r="E35" s="307"/>
      <c r="F35" s="105">
        <v>150000</v>
      </c>
      <c r="G35" s="106">
        <v>160000</v>
      </c>
      <c r="H35" s="120">
        <v>0</v>
      </c>
      <c r="I35" s="77"/>
    </row>
    <row r="36" spans="1:9" ht="15.75" x14ac:dyDescent="0.2">
      <c r="A36" s="306" t="s">
        <v>20</v>
      </c>
      <c r="B36" s="306"/>
      <c r="C36" s="307" t="s">
        <v>21</v>
      </c>
      <c r="D36" s="307"/>
      <c r="E36" s="307"/>
      <c r="F36" s="105">
        <f>825000+80000</f>
        <v>905000</v>
      </c>
      <c r="G36" s="106">
        <v>990000</v>
      </c>
      <c r="H36" s="120">
        <v>775000</v>
      </c>
      <c r="I36" s="77"/>
    </row>
    <row r="37" spans="1:9" ht="15.75" x14ac:dyDescent="0.2">
      <c r="A37" s="315" t="s">
        <v>36</v>
      </c>
      <c r="B37" s="315"/>
      <c r="C37" s="305" t="s">
        <v>37</v>
      </c>
      <c r="D37" s="305"/>
      <c r="E37" s="305"/>
      <c r="F37" s="104">
        <f>F38</f>
        <v>3500000</v>
      </c>
      <c r="G37" s="109">
        <f>G38</f>
        <v>3850000</v>
      </c>
      <c r="H37" s="136">
        <f>H38</f>
        <v>3850000</v>
      </c>
      <c r="I37" s="77"/>
    </row>
    <row r="38" spans="1:9" ht="15.75" x14ac:dyDescent="0.2">
      <c r="A38" s="306" t="s">
        <v>16</v>
      </c>
      <c r="B38" s="306"/>
      <c r="C38" s="307" t="s">
        <v>17</v>
      </c>
      <c r="D38" s="307"/>
      <c r="E38" s="307"/>
      <c r="F38" s="105">
        <v>3500000</v>
      </c>
      <c r="G38" s="106">
        <v>3850000</v>
      </c>
      <c r="H38" s="137">
        <v>3850000</v>
      </c>
      <c r="I38" s="77" t="s">
        <v>110</v>
      </c>
    </row>
    <row r="39" spans="1:9" ht="15.75" x14ac:dyDescent="0.2">
      <c r="A39" s="315" t="s">
        <v>38</v>
      </c>
      <c r="B39" s="315"/>
      <c r="C39" s="305" t="s">
        <v>39</v>
      </c>
      <c r="D39" s="305"/>
      <c r="E39" s="305"/>
      <c r="F39" s="104">
        <f>F40</f>
        <v>350000</v>
      </c>
      <c r="G39" s="109">
        <f>G40</f>
        <v>385000</v>
      </c>
      <c r="H39" s="136">
        <f>H40</f>
        <v>535000</v>
      </c>
      <c r="I39" s="77" t="s">
        <v>198</v>
      </c>
    </row>
    <row r="40" spans="1:9" ht="15.75" x14ac:dyDescent="0.2">
      <c r="A40" s="306" t="s">
        <v>10</v>
      </c>
      <c r="B40" s="306"/>
      <c r="C40" s="307" t="s">
        <v>11</v>
      </c>
      <c r="D40" s="307"/>
      <c r="E40" s="307"/>
      <c r="F40" s="105">
        <v>350000</v>
      </c>
      <c r="G40" s="106">
        <v>385000</v>
      </c>
      <c r="H40" s="137">
        <f>385000+150000</f>
        <v>535000</v>
      </c>
      <c r="I40" s="89" t="s">
        <v>111</v>
      </c>
    </row>
    <row r="41" spans="1:9" ht="15.75" x14ac:dyDescent="0.2">
      <c r="A41" s="315" t="s">
        <v>40</v>
      </c>
      <c r="B41" s="315"/>
      <c r="C41" s="305" t="s">
        <v>41</v>
      </c>
      <c r="D41" s="305"/>
      <c r="E41" s="305"/>
      <c r="F41" s="104">
        <f>F42+F43</f>
        <v>180080</v>
      </c>
      <c r="G41" s="109">
        <f>G42+G43</f>
        <v>198000</v>
      </c>
      <c r="H41" s="136">
        <f>H42+H43</f>
        <v>130000</v>
      </c>
      <c r="I41" s="77"/>
    </row>
    <row r="42" spans="1:9" ht="15.75" x14ac:dyDescent="0.2">
      <c r="A42" s="306" t="s">
        <v>8</v>
      </c>
      <c r="B42" s="316"/>
      <c r="C42" s="307" t="s">
        <v>9</v>
      </c>
      <c r="D42" s="307"/>
      <c r="E42" s="307"/>
      <c r="F42" s="105">
        <v>50080</v>
      </c>
      <c r="G42" s="106">
        <v>55000</v>
      </c>
      <c r="H42" s="137">
        <v>0</v>
      </c>
      <c r="I42" s="77"/>
    </row>
    <row r="43" spans="1:9" ht="15.75" x14ac:dyDescent="0.2">
      <c r="A43" s="306" t="s">
        <v>10</v>
      </c>
      <c r="B43" s="316"/>
      <c r="C43" s="307" t="s">
        <v>11</v>
      </c>
      <c r="D43" s="307"/>
      <c r="E43" s="307"/>
      <c r="F43" s="105">
        <v>130000</v>
      </c>
      <c r="G43" s="106">
        <v>143000</v>
      </c>
      <c r="H43" s="120">
        <v>130000</v>
      </c>
      <c r="I43" s="77" t="s">
        <v>113</v>
      </c>
    </row>
    <row r="44" spans="1:9" ht="15.75" x14ac:dyDescent="0.2">
      <c r="A44" s="315" t="s">
        <v>36</v>
      </c>
      <c r="B44" s="317"/>
      <c r="C44" s="305" t="s">
        <v>59</v>
      </c>
      <c r="D44" s="305"/>
      <c r="E44" s="305"/>
      <c r="F44" s="104">
        <f>F45</f>
        <v>17336450</v>
      </c>
      <c r="G44" s="109">
        <f>G45</f>
        <v>20000000</v>
      </c>
      <c r="H44" s="136">
        <f>H45</f>
        <v>23200000</v>
      </c>
      <c r="I44" s="77"/>
    </row>
    <row r="45" spans="1:9" ht="53.25" customHeight="1" x14ac:dyDescent="0.2">
      <c r="A45" s="306" t="s">
        <v>46</v>
      </c>
      <c r="B45" s="316"/>
      <c r="C45" s="307" t="s">
        <v>47</v>
      </c>
      <c r="D45" s="307"/>
      <c r="E45" s="307"/>
      <c r="F45" s="105">
        <v>17336450</v>
      </c>
      <c r="G45" s="106">
        <v>20000000</v>
      </c>
      <c r="H45" s="137">
        <f xml:space="preserve"> 21882000+200000+300000+500000+300000+18000</f>
        <v>23200000</v>
      </c>
      <c r="I45" s="74" t="s">
        <v>196</v>
      </c>
    </row>
    <row r="46" spans="1:9" ht="15.75" x14ac:dyDescent="0.2">
      <c r="A46" s="315" t="s">
        <v>112</v>
      </c>
      <c r="B46" s="317"/>
      <c r="C46" s="305" t="s">
        <v>43</v>
      </c>
      <c r="D46" s="305"/>
      <c r="E46" s="305"/>
      <c r="F46" s="104">
        <f>F47</f>
        <v>3149940</v>
      </c>
      <c r="G46" s="109">
        <f>G47</f>
        <v>3500000</v>
      </c>
      <c r="H46" s="138">
        <f>H47</f>
        <v>7000000</v>
      </c>
      <c r="I46" s="76" t="s">
        <v>190</v>
      </c>
    </row>
    <row r="47" spans="1:9" ht="15.75" x14ac:dyDescent="0.2">
      <c r="A47" s="306" t="s">
        <v>46</v>
      </c>
      <c r="B47" s="316"/>
      <c r="C47" s="307" t="s">
        <v>47</v>
      </c>
      <c r="D47" s="307"/>
      <c r="E47" s="307"/>
      <c r="F47" s="105">
        <v>3149940</v>
      </c>
      <c r="G47" s="106">
        <v>3500000</v>
      </c>
      <c r="H47" s="120">
        <f>3500000+3500000</f>
        <v>7000000</v>
      </c>
      <c r="I47" s="76"/>
    </row>
    <row r="48" spans="1:9" ht="15.75" x14ac:dyDescent="0.2">
      <c r="A48" s="315" t="s">
        <v>44</v>
      </c>
      <c r="B48" s="317"/>
      <c r="C48" s="305" t="s">
        <v>63</v>
      </c>
      <c r="D48" s="305"/>
      <c r="E48" s="305"/>
      <c r="F48" s="104">
        <f>F49</f>
        <v>70760</v>
      </c>
      <c r="G48" s="109">
        <f>G49</f>
        <v>80000</v>
      </c>
      <c r="H48" s="138">
        <f>H49</f>
        <v>80000</v>
      </c>
      <c r="I48" s="76"/>
    </row>
    <row r="49" spans="1:9" ht="15.75" x14ac:dyDescent="0.2">
      <c r="A49" s="306" t="s">
        <v>46</v>
      </c>
      <c r="B49" s="316"/>
      <c r="C49" s="307" t="s">
        <v>47</v>
      </c>
      <c r="D49" s="307"/>
      <c r="E49" s="307"/>
      <c r="F49" s="105">
        <v>70760</v>
      </c>
      <c r="G49" s="106">
        <v>80000</v>
      </c>
      <c r="H49" s="120">
        <v>80000</v>
      </c>
      <c r="I49" s="76" t="s">
        <v>114</v>
      </c>
    </row>
    <row r="50" spans="1:9" ht="15.75" x14ac:dyDescent="0.2">
      <c r="A50" s="315" t="s">
        <v>68</v>
      </c>
      <c r="B50" s="317"/>
      <c r="C50" s="305" t="s">
        <v>67</v>
      </c>
      <c r="D50" s="305"/>
      <c r="E50" s="305"/>
      <c r="F50" s="104">
        <f>F51</f>
        <v>1414033</v>
      </c>
      <c r="G50" s="109">
        <f>G51</f>
        <v>1600000</v>
      </c>
      <c r="H50" s="136">
        <f>H51</f>
        <v>1300000</v>
      </c>
      <c r="I50" s="76"/>
    </row>
    <row r="51" spans="1:9" ht="54.75" customHeight="1" x14ac:dyDescent="0.2">
      <c r="A51" s="306" t="s">
        <v>46</v>
      </c>
      <c r="B51" s="316"/>
      <c r="C51" s="307" t="s">
        <v>47</v>
      </c>
      <c r="D51" s="307"/>
      <c r="E51" s="307"/>
      <c r="F51" s="105">
        <v>1414033</v>
      </c>
      <c r="G51" s="106">
        <v>1600000</v>
      </c>
      <c r="H51" s="137">
        <v>1300000</v>
      </c>
      <c r="I51" s="74" t="s">
        <v>117</v>
      </c>
    </row>
    <row r="52" spans="1:9" ht="34.5" customHeight="1" x14ac:dyDescent="0.25">
      <c r="A52" s="315" t="s">
        <v>84</v>
      </c>
      <c r="B52" s="317"/>
      <c r="C52" s="305" t="s">
        <v>83</v>
      </c>
      <c r="D52" s="305"/>
      <c r="E52" s="305"/>
      <c r="F52" s="104">
        <f>F53</f>
        <v>2491054</v>
      </c>
      <c r="G52" s="109">
        <f>G53</f>
        <v>2750000</v>
      </c>
      <c r="H52" s="136">
        <f>H53</f>
        <v>2200000</v>
      </c>
      <c r="I52" s="63"/>
    </row>
    <row r="53" spans="1:9" ht="51.75" customHeight="1" x14ac:dyDescent="0.2">
      <c r="A53" s="306" t="s">
        <v>46</v>
      </c>
      <c r="B53" s="316"/>
      <c r="C53" s="307" t="s">
        <v>47</v>
      </c>
      <c r="D53" s="307"/>
      <c r="E53" s="307"/>
      <c r="F53" s="105">
        <v>2491054</v>
      </c>
      <c r="G53" s="106">
        <v>2750000</v>
      </c>
      <c r="H53" s="137">
        <v>2200000</v>
      </c>
      <c r="I53" s="75" t="s">
        <v>121</v>
      </c>
    </row>
    <row r="54" spans="1:9" ht="15.75" x14ac:dyDescent="0.2">
      <c r="A54" s="315" t="s">
        <v>88</v>
      </c>
      <c r="B54" s="317"/>
      <c r="C54" s="305" t="s">
        <v>87</v>
      </c>
      <c r="D54" s="305"/>
      <c r="E54" s="305"/>
      <c r="F54" s="104">
        <f>F55</f>
        <v>1700000</v>
      </c>
      <c r="G54" s="109">
        <f>G55</f>
        <v>1900000</v>
      </c>
      <c r="H54" s="136">
        <f>H55</f>
        <v>1900000</v>
      </c>
      <c r="I54" s="77"/>
    </row>
    <row r="55" spans="1:9" ht="15.75" x14ac:dyDescent="0.2">
      <c r="A55" s="306" t="s">
        <v>46</v>
      </c>
      <c r="B55" s="316"/>
      <c r="C55" s="307" t="s">
        <v>47</v>
      </c>
      <c r="D55" s="307"/>
      <c r="E55" s="307"/>
      <c r="F55" s="105">
        <v>1700000</v>
      </c>
      <c r="G55" s="106">
        <v>1900000</v>
      </c>
      <c r="H55" s="137">
        <v>1900000</v>
      </c>
      <c r="I55" s="75" t="s">
        <v>118</v>
      </c>
    </row>
    <row r="56" spans="1:9" ht="15.75" x14ac:dyDescent="0.2">
      <c r="A56" s="315" t="s">
        <v>92</v>
      </c>
      <c r="B56" s="317"/>
      <c r="C56" s="305" t="s">
        <v>91</v>
      </c>
      <c r="D56" s="305"/>
      <c r="E56" s="305"/>
      <c r="F56" s="104">
        <f>F57</f>
        <v>300000</v>
      </c>
      <c r="G56" s="109">
        <f>G57</f>
        <v>330000</v>
      </c>
      <c r="H56" s="136">
        <f>H57</f>
        <v>350000</v>
      </c>
      <c r="I56" s="77"/>
    </row>
    <row r="57" spans="1:9" ht="15.75" x14ac:dyDescent="0.2">
      <c r="A57" s="306" t="s">
        <v>46</v>
      </c>
      <c r="B57" s="316"/>
      <c r="C57" s="307" t="s">
        <v>47</v>
      </c>
      <c r="D57" s="307"/>
      <c r="E57" s="307"/>
      <c r="F57" s="105">
        <v>300000</v>
      </c>
      <c r="G57" s="106">
        <v>330000</v>
      </c>
      <c r="H57" s="137">
        <v>350000</v>
      </c>
      <c r="I57" s="77" t="s">
        <v>188</v>
      </c>
    </row>
    <row r="58" spans="1:9" ht="15.75" x14ac:dyDescent="0.2">
      <c r="A58" s="315" t="s">
        <v>98</v>
      </c>
      <c r="B58" s="317"/>
      <c r="C58" s="305" t="s">
        <v>99</v>
      </c>
      <c r="D58" s="305"/>
      <c r="E58" s="305"/>
      <c r="F58" s="104">
        <f>F59</f>
        <v>385000</v>
      </c>
      <c r="G58" s="109">
        <f>G59</f>
        <v>4250000</v>
      </c>
      <c r="H58" s="136">
        <f>H59</f>
        <v>423500</v>
      </c>
      <c r="I58" s="77"/>
    </row>
    <row r="59" spans="1:9" ht="52.5" customHeight="1" x14ac:dyDescent="0.2">
      <c r="A59" s="306" t="s">
        <v>46</v>
      </c>
      <c r="B59" s="316"/>
      <c r="C59" s="307" t="s">
        <v>47</v>
      </c>
      <c r="D59" s="307"/>
      <c r="E59" s="307"/>
      <c r="F59" s="105">
        <v>385000</v>
      </c>
      <c r="G59" s="106">
        <v>4250000</v>
      </c>
      <c r="H59" s="137">
        <v>423500</v>
      </c>
      <c r="I59" s="75" t="s">
        <v>120</v>
      </c>
    </row>
    <row r="60" spans="1:9" ht="47.25" customHeight="1" x14ac:dyDescent="0.2">
      <c r="A60" s="315">
        <v>1010</v>
      </c>
      <c r="B60" s="317"/>
      <c r="C60" s="305" t="s">
        <v>142</v>
      </c>
      <c r="D60" s="305"/>
      <c r="E60" s="305"/>
      <c r="F60" s="104">
        <v>250000</v>
      </c>
      <c r="G60" s="122">
        <v>300000</v>
      </c>
      <c r="H60" s="139">
        <v>300000</v>
      </c>
      <c r="I60" s="75" t="s">
        <v>143</v>
      </c>
    </row>
    <row r="61" spans="1:9" ht="15.75" x14ac:dyDescent="0.2">
      <c r="A61" s="312" t="s">
        <v>100</v>
      </c>
      <c r="B61" s="312"/>
      <c r="C61" s="305" t="s">
        <v>101</v>
      </c>
      <c r="D61" s="305"/>
      <c r="E61" s="305"/>
      <c r="F61" s="104">
        <f>F5+F18+F22+F25+F27+F33+F37+F39+F41+F44+F46+F48+F50+F52+F54+F56+F58+F60-450000</f>
        <v>54402046</v>
      </c>
      <c r="G61" s="104">
        <f>G5+G18+G22+G25+G27+G33+G37+G39+G41+G44+G46+G48+G50+G52+G54+G56+G58+G60</f>
        <v>65799700</v>
      </c>
      <c r="H61" s="136">
        <f>H5+H18+H22+H25+H27+H29+H33+H37+H39+H41+H44+H46+H48+H50+H52+H54+H56+H58+H60</f>
        <v>69765200</v>
      </c>
      <c r="I61" s="77"/>
    </row>
    <row r="62" spans="1:9" ht="15.75" x14ac:dyDescent="0.25">
      <c r="A62" s="70"/>
      <c r="B62" s="70"/>
      <c r="C62" s="62"/>
      <c r="D62" s="62"/>
      <c r="E62" s="62"/>
      <c r="F62" s="124"/>
      <c r="G62" s="124"/>
      <c r="H62" s="140"/>
      <c r="I62" s="80"/>
    </row>
    <row r="63" spans="1:9" ht="15.75" x14ac:dyDescent="0.2">
      <c r="A63" s="312" t="s">
        <v>100</v>
      </c>
      <c r="B63" s="312"/>
      <c r="C63" s="318" t="s">
        <v>126</v>
      </c>
      <c r="D63" s="318"/>
      <c r="E63" s="318"/>
      <c r="F63" s="125"/>
      <c r="G63" s="126"/>
      <c r="H63" s="141">
        <v>80000000</v>
      </c>
      <c r="I63" s="77"/>
    </row>
    <row r="64" spans="1:9" ht="15.75" x14ac:dyDescent="0.2">
      <c r="A64" s="312" t="s">
        <v>100</v>
      </c>
      <c r="B64" s="312"/>
      <c r="C64" s="318" t="s">
        <v>125</v>
      </c>
      <c r="D64" s="318"/>
      <c r="E64" s="318"/>
      <c r="F64" s="125"/>
      <c r="G64" s="126"/>
      <c r="H64" s="142">
        <f>H63-H61</f>
        <v>10234800</v>
      </c>
      <c r="I64" s="77" t="s">
        <v>127</v>
      </c>
    </row>
    <row r="65" spans="1:9" ht="15.75" x14ac:dyDescent="0.25">
      <c r="A65" s="70"/>
      <c r="B65" s="70"/>
      <c r="C65" s="62"/>
      <c r="D65" s="62"/>
      <c r="E65" s="62"/>
      <c r="F65" s="69"/>
      <c r="G65" s="69"/>
      <c r="H65" s="143"/>
      <c r="I65" s="80"/>
    </row>
    <row r="66" spans="1:9" ht="15.75" x14ac:dyDescent="0.2">
      <c r="A66" s="312" t="s">
        <v>100</v>
      </c>
      <c r="B66" s="312"/>
      <c r="C66" s="319" t="s">
        <v>133</v>
      </c>
      <c r="D66" s="320"/>
      <c r="E66" s="321"/>
      <c r="F66" s="67"/>
      <c r="G66" s="68"/>
      <c r="H66" s="136">
        <f>H64+300000</f>
        <v>10534800</v>
      </c>
      <c r="I66" s="77" t="s">
        <v>186</v>
      </c>
    </row>
    <row r="67" spans="1:9" ht="31.5" x14ac:dyDescent="0.2">
      <c r="A67" s="322" t="s">
        <v>2</v>
      </c>
      <c r="B67" s="322"/>
      <c r="C67" s="307" t="s">
        <v>136</v>
      </c>
      <c r="D67" s="307"/>
      <c r="E67" s="307"/>
      <c r="F67" s="55"/>
      <c r="G67" s="56"/>
      <c r="H67" s="118">
        <f>435000+420000+45000+15000+242500</f>
        <v>1157500</v>
      </c>
      <c r="I67" s="132" t="s">
        <v>194</v>
      </c>
    </row>
    <row r="68" spans="1:9" ht="36.75" hidden="1" customHeight="1" x14ac:dyDescent="0.2">
      <c r="A68" s="314">
        <v>4060</v>
      </c>
      <c r="B68" s="314"/>
      <c r="C68" s="325" t="s">
        <v>184</v>
      </c>
      <c r="D68" s="325"/>
      <c r="E68" s="325"/>
      <c r="F68" s="55">
        <v>70000</v>
      </c>
      <c r="G68" s="56"/>
      <c r="H68" s="118">
        <v>0</v>
      </c>
      <c r="I68" s="80"/>
    </row>
    <row r="69" spans="1:9" ht="35.25" customHeight="1" x14ac:dyDescent="0.2">
      <c r="A69" s="314">
        <v>6030</v>
      </c>
      <c r="B69" s="314"/>
      <c r="C69" s="307" t="s">
        <v>137</v>
      </c>
      <c r="D69" s="307"/>
      <c r="E69" s="307"/>
      <c r="F69" s="55"/>
      <c r="G69" s="56"/>
      <c r="H69" s="118">
        <f>4650000-3000000+300000+50000</f>
        <v>2000000</v>
      </c>
      <c r="I69" s="81" t="s">
        <v>195</v>
      </c>
    </row>
    <row r="70" spans="1:9" ht="36.75" customHeight="1" x14ac:dyDescent="0.2">
      <c r="A70" s="314">
        <v>7670</v>
      </c>
      <c r="B70" s="314"/>
      <c r="C70" s="307" t="s">
        <v>129</v>
      </c>
      <c r="D70" s="307"/>
      <c r="E70" s="307"/>
      <c r="F70" s="55"/>
      <c r="G70" s="56"/>
      <c r="H70" s="118">
        <f>5599400-1100000+600</f>
        <v>4500000</v>
      </c>
      <c r="I70" s="81" t="s">
        <v>169</v>
      </c>
    </row>
    <row r="71" spans="1:9" ht="35.25" customHeight="1" x14ac:dyDescent="0.2">
      <c r="A71" s="314">
        <v>7670</v>
      </c>
      <c r="B71" s="314"/>
      <c r="C71" s="307" t="s">
        <v>129</v>
      </c>
      <c r="D71" s="307"/>
      <c r="E71" s="307"/>
      <c r="F71" s="55"/>
      <c r="G71" s="56"/>
      <c r="H71" s="118">
        <f>1100000</f>
        <v>1100000</v>
      </c>
      <c r="I71" s="90" t="s">
        <v>164</v>
      </c>
    </row>
    <row r="72" spans="1:9" ht="15.75" x14ac:dyDescent="0.2">
      <c r="A72" s="314">
        <v>6011</v>
      </c>
      <c r="B72" s="314"/>
      <c r="C72" s="307" t="s">
        <v>130</v>
      </c>
      <c r="D72" s="307"/>
      <c r="E72" s="307"/>
      <c r="F72" s="55"/>
      <c r="G72" s="56"/>
      <c r="H72" s="118">
        <f>2378500-300000-600000-936200-246400-600-50000-18000</f>
        <v>227300</v>
      </c>
      <c r="I72" s="91" t="s">
        <v>163</v>
      </c>
    </row>
    <row r="73" spans="1:9" ht="47.25" hidden="1" customHeight="1" x14ac:dyDescent="0.2">
      <c r="A73" s="314">
        <v>6012</v>
      </c>
      <c r="B73" s="314"/>
      <c r="C73" s="307" t="s">
        <v>131</v>
      </c>
      <c r="D73" s="307"/>
      <c r="E73" s="307"/>
      <c r="F73" s="55"/>
      <c r="G73" s="56"/>
      <c r="H73" s="118">
        <f>3500000-3500000</f>
        <v>0</v>
      </c>
      <c r="I73" s="92"/>
    </row>
    <row r="74" spans="1:9" ht="15.75" x14ac:dyDescent="0.2">
      <c r="A74" s="314">
        <v>7130</v>
      </c>
      <c r="B74" s="314"/>
      <c r="C74" s="307" t="s">
        <v>138</v>
      </c>
      <c r="D74" s="307"/>
      <c r="E74" s="307"/>
      <c r="F74" s="55"/>
      <c r="G74" s="56"/>
      <c r="H74" s="118">
        <f>300000-150000</f>
        <v>150000</v>
      </c>
      <c r="I74" s="80" t="s">
        <v>197</v>
      </c>
    </row>
    <row r="75" spans="1:9" ht="15.75" x14ac:dyDescent="0.2">
      <c r="A75" s="314">
        <v>6090</v>
      </c>
      <c r="B75" s="314"/>
      <c r="C75" s="307" t="s">
        <v>160</v>
      </c>
      <c r="D75" s="307"/>
      <c r="E75" s="307"/>
      <c r="F75" s="55"/>
      <c r="G75" s="56"/>
      <c r="H75" s="118">
        <v>400000</v>
      </c>
      <c r="I75" s="79" t="s">
        <v>161</v>
      </c>
    </row>
    <row r="76" spans="1:9" ht="15.75" x14ac:dyDescent="0.2">
      <c r="A76" s="314">
        <v>7350</v>
      </c>
      <c r="B76" s="314"/>
      <c r="C76" s="307" t="s">
        <v>162</v>
      </c>
      <c r="D76" s="307"/>
      <c r="E76" s="307"/>
      <c r="F76" s="55"/>
      <c r="G76" s="56"/>
      <c r="H76" s="118">
        <v>1000000</v>
      </c>
      <c r="I76" s="92"/>
    </row>
    <row r="77" spans="1:9" ht="15.75" x14ac:dyDescent="0.2">
      <c r="A77" s="323"/>
      <c r="B77" s="323"/>
      <c r="C77" s="343" t="s">
        <v>141</v>
      </c>
      <c r="D77" s="343"/>
      <c r="E77" s="343"/>
      <c r="F77" s="130"/>
      <c r="G77" s="131"/>
      <c r="H77" s="144">
        <f>H66-H67-H69-H70-H71-H72-H73-H74-H75-H76</f>
        <v>0</v>
      </c>
      <c r="I77" s="80"/>
    </row>
    <row r="78" spans="1:9" ht="15.75" x14ac:dyDescent="0.25">
      <c r="A78" s="62"/>
      <c r="B78" s="62"/>
      <c r="C78" s="62"/>
      <c r="D78" s="62"/>
      <c r="E78" s="62"/>
      <c r="F78" s="69"/>
      <c r="G78" s="69"/>
      <c r="H78" s="140"/>
      <c r="I78" s="94"/>
    </row>
    <row r="79" spans="1:9" ht="16.5" thickBot="1" x14ac:dyDescent="0.3">
      <c r="A79" s="62"/>
      <c r="B79" s="62"/>
      <c r="C79" s="62"/>
      <c r="D79" s="62"/>
      <c r="E79" s="62"/>
      <c r="F79" s="69"/>
      <c r="G79" s="69"/>
      <c r="H79" s="140"/>
      <c r="I79" s="64"/>
    </row>
    <row r="80" spans="1:9" ht="13.5" thickBot="1" x14ac:dyDescent="0.25">
      <c r="H80" s="145"/>
    </row>
  </sheetData>
  <mergeCells count="148">
    <mergeCell ref="A1:H1"/>
    <mergeCell ref="C2:G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63:B63"/>
    <mergeCell ref="C63:E63"/>
    <mergeCell ref="A64:B64"/>
    <mergeCell ref="C64:E64"/>
    <mergeCell ref="A66:B66"/>
    <mergeCell ref="C66:E66"/>
    <mergeCell ref="A59:B59"/>
    <mergeCell ref="C59:E59"/>
    <mergeCell ref="A60:B60"/>
    <mergeCell ref="C60:E60"/>
    <mergeCell ref="A61:B61"/>
    <mergeCell ref="C61:E61"/>
    <mergeCell ref="A70:B70"/>
    <mergeCell ref="C70:E70"/>
    <mergeCell ref="A71:B71"/>
    <mergeCell ref="C71:E71"/>
    <mergeCell ref="A72:B72"/>
    <mergeCell ref="C72:E72"/>
    <mergeCell ref="A67:B67"/>
    <mergeCell ref="C67:E67"/>
    <mergeCell ref="A68:B68"/>
    <mergeCell ref="C68:E68"/>
    <mergeCell ref="A69:B69"/>
    <mergeCell ref="C69:E69"/>
    <mergeCell ref="A76:B76"/>
    <mergeCell ref="C76:E76"/>
    <mergeCell ref="A77:B77"/>
    <mergeCell ref="C77:E77"/>
    <mergeCell ref="A73:B73"/>
    <mergeCell ref="C73:E73"/>
    <mergeCell ref="A74:B74"/>
    <mergeCell ref="C74:E74"/>
    <mergeCell ref="A75:B75"/>
    <mergeCell ref="C75:E75"/>
  </mergeCells>
  <pageMargins left="0.70866141732283472" right="0.5118110236220472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view="pageBreakPreview" topLeftCell="A61" zoomScaleNormal="100" zoomScaleSheetLayoutView="100" workbookViewId="0">
      <selection activeCell="C4" sqref="C4:I4"/>
    </sheetView>
  </sheetViews>
  <sheetFormatPr defaultRowHeight="12.75" x14ac:dyDescent="0.2"/>
  <cols>
    <col min="2" max="2" width="1.85546875" customWidth="1"/>
    <col min="5" max="5" width="51" customWidth="1"/>
    <col min="6" max="6" width="15.85546875" hidden="1" customWidth="1"/>
    <col min="7" max="7" width="19.42578125" hidden="1" customWidth="1"/>
    <col min="8" max="8" width="21" customWidth="1"/>
    <col min="9" max="9" width="69" customWidth="1"/>
  </cols>
  <sheetData>
    <row r="1" spans="1:9" x14ac:dyDescent="0.2">
      <c r="I1" s="239" t="s">
        <v>241</v>
      </c>
    </row>
    <row r="2" spans="1:9" x14ac:dyDescent="0.2">
      <c r="H2" s="238" t="s">
        <v>240</v>
      </c>
      <c r="I2" s="239" t="s">
        <v>242</v>
      </c>
    </row>
    <row r="3" spans="1:9" ht="27" hidden="1" customHeight="1" x14ac:dyDescent="0.2">
      <c r="A3" s="367" t="s">
        <v>246</v>
      </c>
      <c r="B3" s="367"/>
      <c r="C3" s="367"/>
      <c r="D3" s="367"/>
      <c r="E3" s="367"/>
      <c r="F3" s="367"/>
      <c r="G3" s="367"/>
      <c r="H3" s="367"/>
      <c r="I3" s="367"/>
    </row>
    <row r="4" spans="1:9" ht="27" customHeight="1" x14ac:dyDescent="0.2">
      <c r="A4" s="182"/>
      <c r="B4" s="182"/>
      <c r="C4" s="370" t="s">
        <v>247</v>
      </c>
      <c r="D4" s="370"/>
      <c r="E4" s="370"/>
      <c r="F4" s="370"/>
      <c r="G4" s="370"/>
      <c r="H4" s="370"/>
      <c r="I4" s="370"/>
    </row>
    <row r="5" spans="1:9" ht="16.5" customHeight="1" thickBot="1" x14ac:dyDescent="0.25">
      <c r="A5" s="374" t="s">
        <v>134</v>
      </c>
      <c r="B5" s="374"/>
      <c r="C5" s="374"/>
      <c r="D5" s="374"/>
      <c r="E5" s="374"/>
      <c r="F5" s="374"/>
      <c r="G5" s="374"/>
      <c r="H5" s="374"/>
      <c r="I5" s="374"/>
    </row>
    <row r="6" spans="1:9" ht="32.25" thickBot="1" x14ac:dyDescent="0.25">
      <c r="A6" s="371" t="s">
        <v>0</v>
      </c>
      <c r="B6" s="372"/>
      <c r="C6" s="372" t="s">
        <v>1</v>
      </c>
      <c r="D6" s="372"/>
      <c r="E6" s="372"/>
      <c r="F6" s="246" t="s">
        <v>105</v>
      </c>
      <c r="G6" s="247" t="s">
        <v>107</v>
      </c>
      <c r="H6" s="246" t="s">
        <v>239</v>
      </c>
      <c r="I6" s="248" t="s">
        <v>170</v>
      </c>
    </row>
    <row r="7" spans="1:9" ht="15.75" x14ac:dyDescent="0.25">
      <c r="A7" s="373" t="s">
        <v>103</v>
      </c>
      <c r="B7" s="373"/>
      <c r="C7" s="373" t="s">
        <v>104</v>
      </c>
      <c r="D7" s="373"/>
      <c r="E7" s="373"/>
      <c r="F7" s="242">
        <v>3</v>
      </c>
      <c r="G7" s="243"/>
      <c r="H7" s="244"/>
      <c r="I7" s="245"/>
    </row>
    <row r="8" spans="1:9" ht="51" customHeight="1" x14ac:dyDescent="0.25">
      <c r="A8" s="341" t="s">
        <v>2</v>
      </c>
      <c r="B8" s="341"/>
      <c r="C8" s="365" t="s">
        <v>3</v>
      </c>
      <c r="D8" s="365"/>
      <c r="E8" s="365"/>
      <c r="F8" s="138">
        <f>F9+F10+F11+F12+F13+F14+F15+F16+F18+F19+F20+F17</f>
        <v>16264600</v>
      </c>
      <c r="G8" s="138">
        <f t="shared" ref="G8:H8" si="0">G9+G10+G11+G12+G13+G14+G15+G16+G18+G19+G20+G17</f>
        <v>19056700</v>
      </c>
      <c r="H8" s="138">
        <f t="shared" si="0"/>
        <v>19206500</v>
      </c>
      <c r="I8" s="186"/>
    </row>
    <row r="9" spans="1:9" ht="15.75" x14ac:dyDescent="0.25">
      <c r="A9" s="324" t="s">
        <v>4</v>
      </c>
      <c r="B9" s="324"/>
      <c r="C9" s="364" t="s">
        <v>5</v>
      </c>
      <c r="D9" s="364"/>
      <c r="E9" s="364"/>
      <c r="F9" s="187">
        <v>11175000</v>
      </c>
      <c r="G9" s="188">
        <v>13210400</v>
      </c>
      <c r="H9" s="120">
        <v>13210400</v>
      </c>
      <c r="I9" s="186"/>
    </row>
    <row r="10" spans="1:9" ht="15.75" x14ac:dyDescent="0.25">
      <c r="A10" s="324" t="s">
        <v>6</v>
      </c>
      <c r="B10" s="324"/>
      <c r="C10" s="364" t="s">
        <v>7</v>
      </c>
      <c r="D10" s="364"/>
      <c r="E10" s="364"/>
      <c r="F10" s="187">
        <v>2458600</v>
      </c>
      <c r="G10" s="188">
        <v>2906300</v>
      </c>
      <c r="H10" s="120">
        <v>2906300</v>
      </c>
      <c r="I10" s="186"/>
    </row>
    <row r="11" spans="1:9" ht="20.25" customHeight="1" x14ac:dyDescent="0.2">
      <c r="A11" s="324" t="s">
        <v>8</v>
      </c>
      <c r="B11" s="324"/>
      <c r="C11" s="364" t="s">
        <v>9</v>
      </c>
      <c r="D11" s="364"/>
      <c r="E11" s="364"/>
      <c r="F11" s="187">
        <v>710000</v>
      </c>
      <c r="G11" s="188">
        <v>730000</v>
      </c>
      <c r="H11" s="120">
        <v>730000</v>
      </c>
      <c r="I11" s="189"/>
    </row>
    <row r="12" spans="1:9" ht="22.5" customHeight="1" x14ac:dyDescent="0.2">
      <c r="A12" s="324" t="s">
        <v>10</v>
      </c>
      <c r="B12" s="324"/>
      <c r="C12" s="364" t="s">
        <v>11</v>
      </c>
      <c r="D12" s="364"/>
      <c r="E12" s="364"/>
      <c r="F12" s="187">
        <v>820000</v>
      </c>
      <c r="G12" s="188">
        <v>1200000</v>
      </c>
      <c r="H12" s="120">
        <f>3000+10000+60000+50000+52000+40000+50000+40000+15000+15000+40000+65000+30000+430000+200000+100000</f>
        <v>1200000</v>
      </c>
      <c r="I12" s="190"/>
    </row>
    <row r="13" spans="1:9" ht="15.75" x14ac:dyDescent="0.2">
      <c r="A13" s="324" t="s">
        <v>12</v>
      </c>
      <c r="B13" s="324"/>
      <c r="C13" s="364" t="s">
        <v>13</v>
      </c>
      <c r="D13" s="364"/>
      <c r="E13" s="364"/>
      <c r="F13" s="187">
        <v>50000</v>
      </c>
      <c r="G13" s="188">
        <v>50000</v>
      </c>
      <c r="H13" s="120">
        <v>50000</v>
      </c>
      <c r="I13" s="191"/>
    </row>
    <row r="14" spans="1:9" ht="15.75" x14ac:dyDescent="0.2">
      <c r="A14" s="324" t="s">
        <v>14</v>
      </c>
      <c r="B14" s="324"/>
      <c r="C14" s="364" t="s">
        <v>15</v>
      </c>
      <c r="D14" s="364"/>
      <c r="E14" s="364"/>
      <c r="F14" s="187">
        <v>20000</v>
      </c>
      <c r="G14" s="188">
        <v>20000</v>
      </c>
      <c r="H14" s="120">
        <v>20000</v>
      </c>
      <c r="I14" s="190"/>
    </row>
    <row r="15" spans="1:9" ht="15.75" x14ac:dyDescent="0.2">
      <c r="A15" s="324" t="s">
        <v>16</v>
      </c>
      <c r="B15" s="324"/>
      <c r="C15" s="364" t="s">
        <v>17</v>
      </c>
      <c r="D15" s="364"/>
      <c r="E15" s="364"/>
      <c r="F15" s="187">
        <v>250000</v>
      </c>
      <c r="G15" s="188">
        <v>250000</v>
      </c>
      <c r="H15" s="120">
        <v>250000</v>
      </c>
      <c r="I15" s="190"/>
    </row>
    <row r="16" spans="1:9" ht="15.75" x14ac:dyDescent="0.2">
      <c r="A16" s="324" t="s">
        <v>18</v>
      </c>
      <c r="B16" s="324"/>
      <c r="C16" s="364" t="s">
        <v>19</v>
      </c>
      <c r="D16" s="364"/>
      <c r="E16" s="364"/>
      <c r="F16" s="187">
        <v>610000</v>
      </c>
      <c r="G16" s="188">
        <v>510000</v>
      </c>
      <c r="H16" s="120">
        <v>510000</v>
      </c>
      <c r="I16" s="190"/>
    </row>
    <row r="17" spans="1:9" ht="15.75" x14ac:dyDescent="0.2">
      <c r="A17" s="324" t="s">
        <v>78</v>
      </c>
      <c r="B17" s="324"/>
      <c r="C17" s="364" t="s">
        <v>79</v>
      </c>
      <c r="D17" s="364"/>
      <c r="E17" s="364"/>
      <c r="F17" s="187">
        <v>0</v>
      </c>
      <c r="G17" s="188">
        <v>0</v>
      </c>
      <c r="H17" s="120">
        <v>150000</v>
      </c>
      <c r="I17" s="190"/>
    </row>
    <row r="18" spans="1:9" ht="30.75" customHeight="1" x14ac:dyDescent="0.2">
      <c r="A18" s="324" t="s">
        <v>20</v>
      </c>
      <c r="B18" s="324"/>
      <c r="C18" s="364" t="s">
        <v>21</v>
      </c>
      <c r="D18" s="364"/>
      <c r="E18" s="364"/>
      <c r="F18" s="187">
        <v>30000</v>
      </c>
      <c r="G18" s="188">
        <v>30000</v>
      </c>
      <c r="H18" s="120">
        <v>29800</v>
      </c>
      <c r="I18" s="190"/>
    </row>
    <row r="19" spans="1:9" ht="15.75" x14ac:dyDescent="0.2">
      <c r="A19" s="324" t="s">
        <v>22</v>
      </c>
      <c r="B19" s="324"/>
      <c r="C19" s="364" t="s">
        <v>23</v>
      </c>
      <c r="D19" s="364"/>
      <c r="E19" s="364"/>
      <c r="F19" s="187">
        <v>10000</v>
      </c>
      <c r="G19" s="188">
        <v>10000</v>
      </c>
      <c r="H19" s="120">
        <v>10000</v>
      </c>
      <c r="I19" s="191"/>
    </row>
    <row r="20" spans="1:9" ht="24" customHeight="1" x14ac:dyDescent="0.2">
      <c r="A20" s="324" t="s">
        <v>24</v>
      </c>
      <c r="B20" s="324"/>
      <c r="C20" s="364" t="s">
        <v>25</v>
      </c>
      <c r="D20" s="364"/>
      <c r="E20" s="364"/>
      <c r="F20" s="187">
        <v>131000</v>
      </c>
      <c r="G20" s="188">
        <v>140000</v>
      </c>
      <c r="H20" s="120">
        <v>140000</v>
      </c>
      <c r="I20" s="190"/>
    </row>
    <row r="21" spans="1:9" ht="15.75" x14ac:dyDescent="0.25">
      <c r="A21" s="341" t="s">
        <v>26</v>
      </c>
      <c r="B21" s="341"/>
      <c r="C21" s="365" t="s">
        <v>27</v>
      </c>
      <c r="D21" s="365"/>
      <c r="E21" s="365"/>
      <c r="F21" s="138">
        <f>F22+F23+F24</f>
        <v>1270129</v>
      </c>
      <c r="G21" s="192">
        <f>G22+G23+G24</f>
        <v>1397000</v>
      </c>
      <c r="H21" s="138">
        <f>H22+H23+H24</f>
        <v>1770000</v>
      </c>
      <c r="I21" s="193"/>
    </row>
    <row r="22" spans="1:9" ht="15.75" x14ac:dyDescent="0.25">
      <c r="A22" s="324" t="s">
        <v>8</v>
      </c>
      <c r="B22" s="324"/>
      <c r="C22" s="364" t="s">
        <v>9</v>
      </c>
      <c r="D22" s="364"/>
      <c r="E22" s="364"/>
      <c r="F22" s="187">
        <v>743229</v>
      </c>
      <c r="G22" s="188">
        <v>817500</v>
      </c>
      <c r="H22" s="120">
        <v>500000</v>
      </c>
      <c r="I22" s="186"/>
    </row>
    <row r="23" spans="1:9" ht="15.75" x14ac:dyDescent="0.25">
      <c r="A23" s="324" t="s">
        <v>10</v>
      </c>
      <c r="B23" s="324"/>
      <c r="C23" s="364" t="s">
        <v>11</v>
      </c>
      <c r="D23" s="364"/>
      <c r="E23" s="364"/>
      <c r="F23" s="187">
        <v>376900</v>
      </c>
      <c r="G23" s="188">
        <v>414500</v>
      </c>
      <c r="H23" s="120">
        <v>400000</v>
      </c>
      <c r="I23" s="194"/>
    </row>
    <row r="24" spans="1:9" ht="31.5" x14ac:dyDescent="0.2">
      <c r="A24" s="324" t="s">
        <v>20</v>
      </c>
      <c r="B24" s="324"/>
      <c r="C24" s="364" t="s">
        <v>21</v>
      </c>
      <c r="D24" s="364"/>
      <c r="E24" s="364"/>
      <c r="F24" s="187">
        <v>150000</v>
      </c>
      <c r="G24" s="188">
        <v>165000</v>
      </c>
      <c r="H24" s="120">
        <f>720000+150000</f>
        <v>870000</v>
      </c>
      <c r="I24" s="195" t="s">
        <v>204</v>
      </c>
    </row>
    <row r="25" spans="1:9" ht="47.25" x14ac:dyDescent="0.2">
      <c r="A25" s="338" t="s">
        <v>28</v>
      </c>
      <c r="B25" s="338"/>
      <c r="C25" s="365" t="s">
        <v>29</v>
      </c>
      <c r="D25" s="365"/>
      <c r="E25" s="365"/>
      <c r="F25" s="138">
        <f>F26+F27</f>
        <v>166000</v>
      </c>
      <c r="G25" s="192">
        <f>G26+G27</f>
        <v>0</v>
      </c>
      <c r="H25" s="138">
        <f>H26+H27</f>
        <v>236000</v>
      </c>
      <c r="I25" s="196" t="s">
        <v>233</v>
      </c>
    </row>
    <row r="26" spans="1:9" ht="15.75" x14ac:dyDescent="0.2">
      <c r="A26" s="324" t="s">
        <v>8</v>
      </c>
      <c r="B26" s="324"/>
      <c r="C26" s="364" t="s">
        <v>9</v>
      </c>
      <c r="D26" s="364"/>
      <c r="E26" s="364"/>
      <c r="F26" s="187">
        <v>120000</v>
      </c>
      <c r="G26" s="188">
        <v>0</v>
      </c>
      <c r="H26" s="120">
        <v>140000</v>
      </c>
      <c r="I26" s="197"/>
    </row>
    <row r="27" spans="1:9" ht="15.75" x14ac:dyDescent="0.25">
      <c r="A27" s="324" t="s">
        <v>20</v>
      </c>
      <c r="B27" s="324"/>
      <c r="C27" s="364" t="s">
        <v>21</v>
      </c>
      <c r="D27" s="364"/>
      <c r="E27" s="364"/>
      <c r="F27" s="187">
        <v>46000</v>
      </c>
      <c r="G27" s="188">
        <v>0</v>
      </c>
      <c r="H27" s="120">
        <v>96000</v>
      </c>
      <c r="I27" s="198"/>
    </row>
    <row r="28" spans="1:9" ht="15.75" x14ac:dyDescent="0.2">
      <c r="A28" s="338" t="s">
        <v>30</v>
      </c>
      <c r="B28" s="338"/>
      <c r="C28" s="365" t="s">
        <v>31</v>
      </c>
      <c r="D28" s="365"/>
      <c r="E28" s="365"/>
      <c r="F28" s="138">
        <f>F29</f>
        <v>480000</v>
      </c>
      <c r="G28" s="192">
        <f>G29</f>
        <v>530000</v>
      </c>
      <c r="H28" s="138">
        <f>H29</f>
        <v>280000</v>
      </c>
      <c r="I28" s="197" t="s">
        <v>232</v>
      </c>
    </row>
    <row r="29" spans="1:9" ht="15.75" x14ac:dyDescent="0.25">
      <c r="A29" s="324" t="s">
        <v>20</v>
      </c>
      <c r="B29" s="324"/>
      <c r="C29" s="364" t="s">
        <v>21</v>
      </c>
      <c r="D29" s="364"/>
      <c r="E29" s="364"/>
      <c r="F29" s="187">
        <v>480000</v>
      </c>
      <c r="G29" s="188">
        <v>530000</v>
      </c>
      <c r="H29" s="120">
        <v>280000</v>
      </c>
      <c r="I29" s="193"/>
    </row>
    <row r="30" spans="1:9" ht="47.25" x14ac:dyDescent="0.2">
      <c r="A30" s="338" t="s">
        <v>32</v>
      </c>
      <c r="B30" s="338"/>
      <c r="C30" s="365" t="s">
        <v>33</v>
      </c>
      <c r="D30" s="365"/>
      <c r="E30" s="365"/>
      <c r="F30" s="138">
        <f>F31</f>
        <v>3654000</v>
      </c>
      <c r="G30" s="192">
        <f>G31</f>
        <v>4100000</v>
      </c>
      <c r="H30" s="138">
        <f>H31</f>
        <v>5829000</v>
      </c>
      <c r="I30" s="189" t="s">
        <v>234</v>
      </c>
    </row>
    <row r="31" spans="1:9" ht="15.75" x14ac:dyDescent="0.2">
      <c r="A31" s="324" t="s">
        <v>22</v>
      </c>
      <c r="B31" s="324"/>
      <c r="C31" s="364" t="s">
        <v>23</v>
      </c>
      <c r="D31" s="364"/>
      <c r="E31" s="364"/>
      <c r="F31" s="187">
        <v>3654000</v>
      </c>
      <c r="G31" s="188">
        <v>4100000</v>
      </c>
      <c r="H31" s="120">
        <f>2435000+194000+2000000+1000000+200000</f>
        <v>5829000</v>
      </c>
      <c r="I31" s="199"/>
    </row>
    <row r="32" spans="1:9" s="101" customFormat="1" ht="35.25" customHeight="1" x14ac:dyDescent="0.2">
      <c r="A32" s="338" t="s">
        <v>76</v>
      </c>
      <c r="B32" s="338"/>
      <c r="C32" s="365" t="s">
        <v>184</v>
      </c>
      <c r="D32" s="365"/>
      <c r="E32" s="365"/>
      <c r="F32" s="138">
        <f>F33+F34+F35</f>
        <v>390500</v>
      </c>
      <c r="G32" s="138">
        <f>G33+G34+G35</f>
        <v>429550</v>
      </c>
      <c r="H32" s="138">
        <f>H33+H34+H35</f>
        <v>400000</v>
      </c>
      <c r="I32" s="195" t="s">
        <v>192</v>
      </c>
    </row>
    <row r="33" spans="1:9" s="101" customFormat="1" ht="15.75" x14ac:dyDescent="0.2">
      <c r="A33" s="324" t="s">
        <v>8</v>
      </c>
      <c r="B33" s="324"/>
      <c r="C33" s="364" t="s">
        <v>9</v>
      </c>
      <c r="D33" s="364"/>
      <c r="E33" s="364"/>
      <c r="F33" s="187">
        <f>200000</f>
        <v>200000</v>
      </c>
      <c r="G33" s="188">
        <v>220000</v>
      </c>
      <c r="H33" s="120">
        <v>10000</v>
      </c>
      <c r="I33" s="200"/>
    </row>
    <row r="34" spans="1:9" s="101" customFormat="1" ht="15.75" x14ac:dyDescent="0.2">
      <c r="A34" s="324" t="s">
        <v>10</v>
      </c>
      <c r="B34" s="324"/>
      <c r="C34" s="364" t="s">
        <v>11</v>
      </c>
      <c r="D34" s="364"/>
      <c r="E34" s="364"/>
      <c r="F34" s="187">
        <v>0</v>
      </c>
      <c r="G34" s="188">
        <v>0</v>
      </c>
      <c r="H34" s="120">
        <v>0</v>
      </c>
      <c r="I34" s="200"/>
    </row>
    <row r="35" spans="1:9" s="101" customFormat="1" ht="15.75" customHeight="1" x14ac:dyDescent="0.2">
      <c r="A35" s="324" t="s">
        <v>20</v>
      </c>
      <c r="B35" s="324"/>
      <c r="C35" s="364" t="s">
        <v>21</v>
      </c>
      <c r="D35" s="364"/>
      <c r="E35" s="364"/>
      <c r="F35" s="187">
        <f>80000+110500</f>
        <v>190500</v>
      </c>
      <c r="G35" s="188">
        <v>209550</v>
      </c>
      <c r="H35" s="120">
        <v>390000</v>
      </c>
      <c r="I35" s="200"/>
    </row>
    <row r="36" spans="1:9" ht="15.75" x14ac:dyDescent="0.2">
      <c r="A36" s="338" t="s">
        <v>34</v>
      </c>
      <c r="B36" s="338"/>
      <c r="C36" s="365" t="s">
        <v>35</v>
      </c>
      <c r="D36" s="365"/>
      <c r="E36" s="365"/>
      <c r="F36" s="138">
        <f>F37+F38+F39</f>
        <v>1440000</v>
      </c>
      <c r="G36" s="192">
        <f>G37+G38+G39</f>
        <v>1573000</v>
      </c>
      <c r="H36" s="138">
        <f>H37+H38+H39</f>
        <v>775000</v>
      </c>
      <c r="I36" s="195" t="s">
        <v>230</v>
      </c>
    </row>
    <row r="37" spans="1:9" ht="15.75" x14ac:dyDescent="0.2">
      <c r="A37" s="324" t="s">
        <v>8</v>
      </c>
      <c r="B37" s="324"/>
      <c r="C37" s="364" t="s">
        <v>9</v>
      </c>
      <c r="D37" s="364"/>
      <c r="E37" s="364"/>
      <c r="F37" s="187">
        <f>115000+270000</f>
        <v>385000</v>
      </c>
      <c r="G37" s="188">
        <v>423000</v>
      </c>
      <c r="H37" s="120">
        <v>0</v>
      </c>
      <c r="I37" s="200"/>
    </row>
    <row r="38" spans="1:9" ht="15.75" x14ac:dyDescent="0.2">
      <c r="A38" s="324" t="s">
        <v>10</v>
      </c>
      <c r="B38" s="324"/>
      <c r="C38" s="364" t="s">
        <v>11</v>
      </c>
      <c r="D38" s="364"/>
      <c r="E38" s="364"/>
      <c r="F38" s="187">
        <v>150000</v>
      </c>
      <c r="G38" s="188">
        <v>160000</v>
      </c>
      <c r="H38" s="120">
        <v>0</v>
      </c>
      <c r="I38" s="200"/>
    </row>
    <row r="39" spans="1:9" ht="15.75" x14ac:dyDescent="0.2">
      <c r="A39" s="324" t="s">
        <v>20</v>
      </c>
      <c r="B39" s="324"/>
      <c r="C39" s="364" t="s">
        <v>21</v>
      </c>
      <c r="D39" s="364"/>
      <c r="E39" s="364"/>
      <c r="F39" s="187">
        <f>825000+80000</f>
        <v>905000</v>
      </c>
      <c r="G39" s="188">
        <v>990000</v>
      </c>
      <c r="H39" s="120">
        <v>775000</v>
      </c>
      <c r="I39" s="200"/>
    </row>
    <row r="40" spans="1:9" ht="15.75" x14ac:dyDescent="0.2">
      <c r="A40" s="338" t="s">
        <v>36</v>
      </c>
      <c r="B40" s="338"/>
      <c r="C40" s="365" t="s">
        <v>37</v>
      </c>
      <c r="D40" s="365"/>
      <c r="E40" s="365"/>
      <c r="F40" s="138">
        <f>F41</f>
        <v>3500000</v>
      </c>
      <c r="G40" s="192">
        <f>G41</f>
        <v>3850000</v>
      </c>
      <c r="H40" s="138">
        <f>H41</f>
        <v>3850000</v>
      </c>
      <c r="I40" s="201"/>
    </row>
    <row r="41" spans="1:9" ht="15.75" x14ac:dyDescent="0.2">
      <c r="A41" s="324" t="s">
        <v>16</v>
      </c>
      <c r="B41" s="324"/>
      <c r="C41" s="364" t="s">
        <v>17</v>
      </c>
      <c r="D41" s="364"/>
      <c r="E41" s="364"/>
      <c r="F41" s="187">
        <v>3500000</v>
      </c>
      <c r="G41" s="188">
        <v>3850000</v>
      </c>
      <c r="H41" s="120">
        <v>3850000</v>
      </c>
      <c r="I41" s="200"/>
    </row>
    <row r="42" spans="1:9" ht="15.75" x14ac:dyDescent="0.2">
      <c r="A42" s="338" t="s">
        <v>38</v>
      </c>
      <c r="B42" s="338"/>
      <c r="C42" s="365" t="s">
        <v>39</v>
      </c>
      <c r="D42" s="365"/>
      <c r="E42" s="365"/>
      <c r="F42" s="138">
        <f>F43</f>
        <v>350000</v>
      </c>
      <c r="G42" s="192">
        <f>G43</f>
        <v>385000</v>
      </c>
      <c r="H42" s="138">
        <f>H43</f>
        <v>535000</v>
      </c>
      <c r="I42" s="201" t="s">
        <v>205</v>
      </c>
    </row>
    <row r="43" spans="1:9" ht="15.75" x14ac:dyDescent="0.2">
      <c r="A43" s="324" t="s">
        <v>10</v>
      </c>
      <c r="B43" s="324"/>
      <c r="C43" s="364" t="s">
        <v>11</v>
      </c>
      <c r="D43" s="364"/>
      <c r="E43" s="364"/>
      <c r="F43" s="187">
        <v>350000</v>
      </c>
      <c r="G43" s="188">
        <v>385000</v>
      </c>
      <c r="H43" s="120">
        <f>385000+150000</f>
        <v>535000</v>
      </c>
      <c r="I43" s="200" t="s">
        <v>231</v>
      </c>
    </row>
    <row r="44" spans="1:9" ht="47.25" x14ac:dyDescent="0.2">
      <c r="A44" s="338" t="s">
        <v>40</v>
      </c>
      <c r="B44" s="338"/>
      <c r="C44" s="365" t="s">
        <v>41</v>
      </c>
      <c r="D44" s="365"/>
      <c r="E44" s="365"/>
      <c r="F44" s="138">
        <f>F45+F46</f>
        <v>180080</v>
      </c>
      <c r="G44" s="192">
        <f>G45+G46</f>
        <v>198000</v>
      </c>
      <c r="H44" s="138">
        <f>H45+H46</f>
        <v>130000</v>
      </c>
      <c r="I44" s="195" t="s">
        <v>207</v>
      </c>
    </row>
    <row r="45" spans="1:9" ht="15.75" x14ac:dyDescent="0.2">
      <c r="A45" s="324" t="s">
        <v>8</v>
      </c>
      <c r="B45" s="337"/>
      <c r="C45" s="364" t="s">
        <v>9</v>
      </c>
      <c r="D45" s="364"/>
      <c r="E45" s="364"/>
      <c r="F45" s="187">
        <v>50080</v>
      </c>
      <c r="G45" s="188">
        <v>55000</v>
      </c>
      <c r="H45" s="120">
        <v>0</v>
      </c>
      <c r="I45" s="200"/>
    </row>
    <row r="46" spans="1:9" ht="15.75" x14ac:dyDescent="0.2">
      <c r="A46" s="324" t="s">
        <v>10</v>
      </c>
      <c r="B46" s="337"/>
      <c r="C46" s="364" t="s">
        <v>11</v>
      </c>
      <c r="D46" s="364"/>
      <c r="E46" s="364"/>
      <c r="F46" s="187">
        <v>130000</v>
      </c>
      <c r="G46" s="188">
        <v>143000</v>
      </c>
      <c r="H46" s="120">
        <v>130000</v>
      </c>
      <c r="I46" s="200"/>
    </row>
    <row r="47" spans="1:9" ht="15.75" x14ac:dyDescent="0.2">
      <c r="A47" s="338" t="s">
        <v>36</v>
      </c>
      <c r="B47" s="339"/>
      <c r="C47" s="365" t="s">
        <v>59</v>
      </c>
      <c r="D47" s="365"/>
      <c r="E47" s="365"/>
      <c r="F47" s="138">
        <f>F48</f>
        <v>17336450</v>
      </c>
      <c r="G47" s="192">
        <f>G48</f>
        <v>20000000</v>
      </c>
      <c r="H47" s="138">
        <f>H48</f>
        <v>23200000</v>
      </c>
      <c r="I47" s="201" t="s">
        <v>206</v>
      </c>
    </row>
    <row r="48" spans="1:9" ht="34.5" customHeight="1" x14ac:dyDescent="0.2">
      <c r="A48" s="324" t="s">
        <v>46</v>
      </c>
      <c r="B48" s="337"/>
      <c r="C48" s="364" t="s">
        <v>47</v>
      </c>
      <c r="D48" s="364"/>
      <c r="E48" s="364"/>
      <c r="F48" s="187">
        <v>17336450</v>
      </c>
      <c r="G48" s="188">
        <v>20000000</v>
      </c>
      <c r="H48" s="120">
        <f xml:space="preserve"> 21882000+200000+300000+500000+300000+18000</f>
        <v>23200000</v>
      </c>
      <c r="I48" s="190"/>
    </row>
    <row r="49" spans="1:9" ht="15.75" x14ac:dyDescent="0.2">
      <c r="A49" s="338" t="s">
        <v>112</v>
      </c>
      <c r="B49" s="339"/>
      <c r="C49" s="365" t="s">
        <v>43</v>
      </c>
      <c r="D49" s="365"/>
      <c r="E49" s="365"/>
      <c r="F49" s="138">
        <f>F50</f>
        <v>3149940</v>
      </c>
      <c r="G49" s="192">
        <f>G50</f>
        <v>3500000</v>
      </c>
      <c r="H49" s="138">
        <f>H50</f>
        <v>7000000</v>
      </c>
      <c r="I49" s="202"/>
    </row>
    <row r="50" spans="1:9" ht="15.75" x14ac:dyDescent="0.2">
      <c r="A50" s="324" t="s">
        <v>46</v>
      </c>
      <c r="B50" s="337"/>
      <c r="C50" s="364" t="s">
        <v>47</v>
      </c>
      <c r="D50" s="364"/>
      <c r="E50" s="364"/>
      <c r="F50" s="187">
        <v>3149940</v>
      </c>
      <c r="G50" s="188">
        <v>3500000</v>
      </c>
      <c r="H50" s="120">
        <f>3500000+3500000</f>
        <v>7000000</v>
      </c>
      <c r="I50" s="202"/>
    </row>
    <row r="51" spans="1:9" ht="15.75" x14ac:dyDescent="0.2">
      <c r="A51" s="338" t="s">
        <v>44</v>
      </c>
      <c r="B51" s="339"/>
      <c r="C51" s="365" t="s">
        <v>63</v>
      </c>
      <c r="D51" s="365"/>
      <c r="E51" s="365"/>
      <c r="F51" s="138">
        <f>F52</f>
        <v>70760</v>
      </c>
      <c r="G51" s="192">
        <f>G52</f>
        <v>80000</v>
      </c>
      <c r="H51" s="138">
        <f>H52</f>
        <v>80000</v>
      </c>
      <c r="I51" s="202"/>
    </row>
    <row r="52" spans="1:9" ht="15.75" x14ac:dyDescent="0.2">
      <c r="A52" s="324" t="s">
        <v>46</v>
      </c>
      <c r="B52" s="337"/>
      <c r="C52" s="364" t="s">
        <v>47</v>
      </c>
      <c r="D52" s="364"/>
      <c r="E52" s="364"/>
      <c r="F52" s="187">
        <v>70760</v>
      </c>
      <c r="G52" s="188">
        <v>80000</v>
      </c>
      <c r="H52" s="120">
        <v>80000</v>
      </c>
      <c r="I52" s="202"/>
    </row>
    <row r="53" spans="1:9" ht="15.75" x14ac:dyDescent="0.2">
      <c r="A53" s="338" t="s">
        <v>68</v>
      </c>
      <c r="B53" s="339"/>
      <c r="C53" s="365" t="s">
        <v>67</v>
      </c>
      <c r="D53" s="365"/>
      <c r="E53" s="365"/>
      <c r="F53" s="138">
        <f>F54</f>
        <v>1414033</v>
      </c>
      <c r="G53" s="192">
        <f>G54</f>
        <v>1600000</v>
      </c>
      <c r="H53" s="138">
        <f>H54</f>
        <v>1300000</v>
      </c>
      <c r="I53" s="201" t="s">
        <v>208</v>
      </c>
    </row>
    <row r="54" spans="1:9" ht="30.75" customHeight="1" x14ac:dyDescent="0.2">
      <c r="A54" s="324" t="s">
        <v>46</v>
      </c>
      <c r="B54" s="337"/>
      <c r="C54" s="364" t="s">
        <v>47</v>
      </c>
      <c r="D54" s="364"/>
      <c r="E54" s="364"/>
      <c r="F54" s="187">
        <v>1414033</v>
      </c>
      <c r="G54" s="188">
        <v>1600000</v>
      </c>
      <c r="H54" s="120">
        <v>1300000</v>
      </c>
      <c r="I54" s="190"/>
    </row>
    <row r="55" spans="1:9" ht="34.5" customHeight="1" x14ac:dyDescent="0.2">
      <c r="A55" s="338" t="s">
        <v>84</v>
      </c>
      <c r="B55" s="339"/>
      <c r="C55" s="365" t="s">
        <v>83</v>
      </c>
      <c r="D55" s="365"/>
      <c r="E55" s="365"/>
      <c r="F55" s="138">
        <f>F56</f>
        <v>2491054</v>
      </c>
      <c r="G55" s="192">
        <f>G56</f>
        <v>2750000</v>
      </c>
      <c r="H55" s="138">
        <f>H56</f>
        <v>2200000</v>
      </c>
      <c r="I55" s="195" t="s">
        <v>209</v>
      </c>
    </row>
    <row r="56" spans="1:9" ht="51.75" customHeight="1" x14ac:dyDescent="0.2">
      <c r="A56" s="324" t="s">
        <v>46</v>
      </c>
      <c r="B56" s="337"/>
      <c r="C56" s="364" t="s">
        <v>47</v>
      </c>
      <c r="D56" s="364"/>
      <c r="E56" s="364"/>
      <c r="F56" s="187">
        <v>2491054</v>
      </c>
      <c r="G56" s="188">
        <v>2750000</v>
      </c>
      <c r="H56" s="120">
        <v>2200000</v>
      </c>
      <c r="I56" s="203"/>
    </row>
    <row r="57" spans="1:9" ht="31.5" x14ac:dyDescent="0.2">
      <c r="A57" s="338" t="s">
        <v>88</v>
      </c>
      <c r="B57" s="339"/>
      <c r="C57" s="365" t="s">
        <v>87</v>
      </c>
      <c r="D57" s="365"/>
      <c r="E57" s="365"/>
      <c r="F57" s="138">
        <f>F58</f>
        <v>1700000</v>
      </c>
      <c r="G57" s="192">
        <f>G58</f>
        <v>1900000</v>
      </c>
      <c r="H57" s="138">
        <f>H58</f>
        <v>1900000</v>
      </c>
      <c r="I57" s="195" t="s">
        <v>210</v>
      </c>
    </row>
    <row r="58" spans="1:9" ht="15.75" x14ac:dyDescent="0.2">
      <c r="A58" s="324" t="s">
        <v>46</v>
      </c>
      <c r="B58" s="337"/>
      <c r="C58" s="364" t="s">
        <v>47</v>
      </c>
      <c r="D58" s="364"/>
      <c r="E58" s="364"/>
      <c r="F58" s="187">
        <v>1700000</v>
      </c>
      <c r="G58" s="188">
        <v>1900000</v>
      </c>
      <c r="H58" s="120">
        <v>1900000</v>
      </c>
      <c r="I58" s="189"/>
    </row>
    <row r="59" spans="1:9" ht="15.75" x14ac:dyDescent="0.2">
      <c r="A59" s="338" t="s">
        <v>92</v>
      </c>
      <c r="B59" s="339"/>
      <c r="C59" s="365" t="s">
        <v>91</v>
      </c>
      <c r="D59" s="365"/>
      <c r="E59" s="365"/>
      <c r="F59" s="138">
        <f>F60</f>
        <v>300000</v>
      </c>
      <c r="G59" s="192">
        <f>G60</f>
        <v>330000</v>
      </c>
      <c r="H59" s="138">
        <f>H60</f>
        <v>350000</v>
      </c>
      <c r="I59" s="200"/>
    </row>
    <row r="60" spans="1:9" ht="15.75" x14ac:dyDescent="0.2">
      <c r="A60" s="324" t="s">
        <v>46</v>
      </c>
      <c r="B60" s="337"/>
      <c r="C60" s="364" t="s">
        <v>47</v>
      </c>
      <c r="D60" s="364"/>
      <c r="E60" s="364"/>
      <c r="F60" s="187">
        <v>300000</v>
      </c>
      <c r="G60" s="188">
        <v>330000</v>
      </c>
      <c r="H60" s="120">
        <v>350000</v>
      </c>
      <c r="I60" s="200"/>
    </row>
    <row r="61" spans="1:9" ht="15.75" x14ac:dyDescent="0.2">
      <c r="A61" s="338" t="s">
        <v>98</v>
      </c>
      <c r="B61" s="339"/>
      <c r="C61" s="365" t="s">
        <v>99</v>
      </c>
      <c r="D61" s="365"/>
      <c r="E61" s="365"/>
      <c r="F61" s="138">
        <f>F62</f>
        <v>385000</v>
      </c>
      <c r="G61" s="192">
        <f>G62</f>
        <v>4250000</v>
      </c>
      <c r="H61" s="138">
        <f>H62</f>
        <v>423500</v>
      </c>
      <c r="I61" s="200"/>
    </row>
    <row r="62" spans="1:9" ht="36" customHeight="1" x14ac:dyDescent="0.2">
      <c r="A62" s="324" t="s">
        <v>46</v>
      </c>
      <c r="B62" s="337"/>
      <c r="C62" s="364" t="s">
        <v>47</v>
      </c>
      <c r="D62" s="364"/>
      <c r="E62" s="364"/>
      <c r="F62" s="187">
        <v>385000</v>
      </c>
      <c r="G62" s="188">
        <v>4250000</v>
      </c>
      <c r="H62" s="120">
        <v>423500</v>
      </c>
      <c r="I62" s="195" t="s">
        <v>120</v>
      </c>
    </row>
    <row r="63" spans="1:9" ht="24.75" customHeight="1" x14ac:dyDescent="0.2">
      <c r="A63" s="338">
        <v>1010</v>
      </c>
      <c r="B63" s="339"/>
      <c r="C63" s="365" t="s">
        <v>51</v>
      </c>
      <c r="D63" s="365"/>
      <c r="E63" s="365"/>
      <c r="F63" s="138">
        <v>250000</v>
      </c>
      <c r="G63" s="204">
        <v>300000</v>
      </c>
      <c r="H63" s="205">
        <f>H64</f>
        <v>300000</v>
      </c>
      <c r="I63" s="195" t="s">
        <v>143</v>
      </c>
    </row>
    <row r="64" spans="1:9" ht="22.5" customHeight="1" thickBot="1" x14ac:dyDescent="0.25">
      <c r="A64" s="353">
        <v>2210</v>
      </c>
      <c r="B64" s="354"/>
      <c r="C64" s="369" t="s">
        <v>9</v>
      </c>
      <c r="D64" s="369"/>
      <c r="E64" s="369"/>
      <c r="F64" s="228">
        <v>385000</v>
      </c>
      <c r="G64" s="222">
        <v>4250000</v>
      </c>
      <c r="H64" s="229">
        <v>300000</v>
      </c>
      <c r="I64" s="230"/>
    </row>
    <row r="65" spans="1:10" ht="19.5" customHeight="1" thickBot="1" x14ac:dyDescent="0.25">
      <c r="A65" s="350" t="s">
        <v>236</v>
      </c>
      <c r="B65" s="351"/>
      <c r="C65" s="351"/>
      <c r="D65" s="351"/>
      <c r="E65" s="352"/>
      <c r="F65" s="241">
        <f>F8+F21+F25+F28+F30+F36+F40+F42+F44+F47+F49+F51+F53+F55+F57+F59+F61+F63</f>
        <v>54402046</v>
      </c>
      <c r="G65" s="231">
        <f>G8+G21+G25+G28+G30+G36+G40+G42+G44+G47+G49+G51+G53+G55+G57+G59+G61+G63</f>
        <v>65799700</v>
      </c>
      <c r="H65" s="232">
        <f>H8+H21+H25+H28+H30+H32+H36+H40+H42+H44+H47+H49+H51+H53+H55+H57+H59+H61+H63</f>
        <v>69765000</v>
      </c>
      <c r="I65" s="233"/>
    </row>
    <row r="66" spans="1:10" s="181" customFormat="1" ht="33" customHeight="1" x14ac:dyDescent="0.3">
      <c r="A66" s="65"/>
      <c r="B66" s="65"/>
      <c r="C66" s="363" t="s">
        <v>133</v>
      </c>
      <c r="D66" s="363"/>
      <c r="E66" s="363"/>
      <c r="F66" s="363"/>
      <c r="G66" s="363"/>
      <c r="H66" s="363"/>
      <c r="I66" s="363"/>
    </row>
    <row r="67" spans="1:10" s="101" customFormat="1" ht="15.75" x14ac:dyDescent="0.2">
      <c r="A67" s="366" t="s">
        <v>2</v>
      </c>
      <c r="B67" s="366"/>
      <c r="C67" s="365" t="s">
        <v>136</v>
      </c>
      <c r="D67" s="365"/>
      <c r="E67" s="365"/>
      <c r="F67" s="207"/>
      <c r="G67" s="207"/>
      <c r="H67" s="192">
        <f>H69</f>
        <v>1157500</v>
      </c>
      <c r="I67" s="208"/>
    </row>
    <row r="68" spans="1:10" s="101" customFormat="1" ht="36.75" hidden="1" customHeight="1" x14ac:dyDescent="0.2">
      <c r="A68" s="330">
        <v>4060</v>
      </c>
      <c r="B68" s="330"/>
      <c r="C68" s="364" t="s">
        <v>184</v>
      </c>
      <c r="D68" s="364"/>
      <c r="E68" s="364"/>
      <c r="F68" s="209">
        <v>70000</v>
      </c>
      <c r="G68" s="210"/>
      <c r="H68" s="187">
        <v>0</v>
      </c>
      <c r="I68" s="199"/>
    </row>
    <row r="69" spans="1:10" s="101" customFormat="1" ht="19.5" customHeight="1" x14ac:dyDescent="0.2">
      <c r="A69" s="324">
        <v>3110</v>
      </c>
      <c r="B69" s="337"/>
      <c r="C69" s="357" t="s">
        <v>213</v>
      </c>
      <c r="D69" s="357"/>
      <c r="E69" s="357"/>
      <c r="F69" s="187"/>
      <c r="G69" s="188"/>
      <c r="H69" s="120">
        <v>1157500</v>
      </c>
      <c r="I69" s="195"/>
    </row>
    <row r="70" spans="1:10" s="101" customFormat="1" ht="30.75" customHeight="1" x14ac:dyDescent="0.2">
      <c r="A70" s="332">
        <v>6030</v>
      </c>
      <c r="B70" s="332"/>
      <c r="C70" s="365" t="s">
        <v>137</v>
      </c>
      <c r="D70" s="365"/>
      <c r="E70" s="365"/>
      <c r="F70" s="206"/>
      <c r="G70" s="207"/>
      <c r="H70" s="138">
        <f>H71</f>
        <v>2000000</v>
      </c>
      <c r="I70" s="211" t="s">
        <v>229</v>
      </c>
    </row>
    <row r="71" spans="1:10" s="101" customFormat="1" ht="26.25" customHeight="1" x14ac:dyDescent="0.2">
      <c r="A71" s="324">
        <v>3210</v>
      </c>
      <c r="B71" s="337"/>
      <c r="C71" s="357" t="s">
        <v>218</v>
      </c>
      <c r="D71" s="357"/>
      <c r="E71" s="357"/>
      <c r="F71" s="187"/>
      <c r="G71" s="188"/>
      <c r="H71" s="120">
        <v>2000000</v>
      </c>
      <c r="I71" s="211"/>
    </row>
    <row r="72" spans="1:10" s="101" customFormat="1" ht="33" customHeight="1" x14ac:dyDescent="0.2">
      <c r="A72" s="332">
        <v>7670</v>
      </c>
      <c r="B72" s="332"/>
      <c r="C72" s="365" t="s">
        <v>129</v>
      </c>
      <c r="D72" s="365"/>
      <c r="E72" s="365"/>
      <c r="F72" s="206"/>
      <c r="G72" s="207"/>
      <c r="H72" s="138">
        <f>H73</f>
        <v>5600000</v>
      </c>
      <c r="I72" s="212" t="s">
        <v>235</v>
      </c>
    </row>
    <row r="73" spans="1:10" s="101" customFormat="1" ht="26.25" customHeight="1" x14ac:dyDescent="0.2">
      <c r="A73" s="324">
        <v>3210</v>
      </c>
      <c r="B73" s="337"/>
      <c r="C73" s="357" t="s">
        <v>218</v>
      </c>
      <c r="D73" s="357"/>
      <c r="E73" s="357"/>
      <c r="F73" s="187"/>
      <c r="G73" s="188"/>
      <c r="H73" s="120">
        <f>4500000+1100000</f>
        <v>5600000</v>
      </c>
      <c r="I73" s="211"/>
    </row>
    <row r="74" spans="1:10" s="101" customFormat="1" ht="33.75" customHeight="1" x14ac:dyDescent="0.2">
      <c r="A74" s="332">
        <v>6011</v>
      </c>
      <c r="B74" s="332"/>
      <c r="C74" s="365" t="s">
        <v>130</v>
      </c>
      <c r="D74" s="365"/>
      <c r="E74" s="365"/>
      <c r="F74" s="209"/>
      <c r="G74" s="210"/>
      <c r="H74" s="138">
        <f>H76</f>
        <v>227500</v>
      </c>
      <c r="I74" s="213"/>
      <c r="J74" s="165"/>
    </row>
    <row r="75" spans="1:10" s="101" customFormat="1" ht="47.25" hidden="1" customHeight="1" x14ac:dyDescent="0.2">
      <c r="A75" s="330">
        <v>6012</v>
      </c>
      <c r="B75" s="330"/>
      <c r="C75" s="364" t="s">
        <v>131</v>
      </c>
      <c r="D75" s="364"/>
      <c r="E75" s="364"/>
      <c r="F75" s="209"/>
      <c r="G75" s="210"/>
      <c r="H75" s="187">
        <f>3500000-3500000</f>
        <v>0</v>
      </c>
      <c r="I75" s="214"/>
    </row>
    <row r="76" spans="1:10" s="101" customFormat="1" ht="28.5" customHeight="1" x14ac:dyDescent="0.2">
      <c r="A76" s="324">
        <v>3210</v>
      </c>
      <c r="B76" s="337"/>
      <c r="C76" s="357" t="s">
        <v>218</v>
      </c>
      <c r="D76" s="357"/>
      <c r="E76" s="357"/>
      <c r="F76" s="187"/>
      <c r="G76" s="188"/>
      <c r="H76" s="187">
        <f>2378500-300000-600000-936200-246400-600-50000-18000+200</f>
        <v>227500</v>
      </c>
      <c r="I76" s="195"/>
    </row>
    <row r="77" spans="1:10" s="101" customFormat="1" ht="15.75" x14ac:dyDescent="0.2">
      <c r="A77" s="332">
        <v>7130</v>
      </c>
      <c r="B77" s="332"/>
      <c r="C77" s="365" t="s">
        <v>214</v>
      </c>
      <c r="D77" s="365"/>
      <c r="E77" s="365"/>
      <c r="F77" s="209"/>
      <c r="G77" s="210"/>
      <c r="H77" s="138">
        <f>300000-150000</f>
        <v>150000</v>
      </c>
      <c r="I77" s="201" t="s">
        <v>220</v>
      </c>
    </row>
    <row r="78" spans="1:10" s="101" customFormat="1" ht="30.75" customHeight="1" x14ac:dyDescent="0.2">
      <c r="A78" s="324">
        <v>2281</v>
      </c>
      <c r="B78" s="337"/>
      <c r="C78" s="357" t="s">
        <v>217</v>
      </c>
      <c r="D78" s="357"/>
      <c r="E78" s="357"/>
      <c r="F78" s="187"/>
      <c r="G78" s="188"/>
      <c r="H78" s="187">
        <v>150000</v>
      </c>
      <c r="I78" s="195"/>
    </row>
    <row r="79" spans="1:10" s="183" customFormat="1" ht="29.25" customHeight="1" x14ac:dyDescent="0.2">
      <c r="A79" s="332">
        <v>6090</v>
      </c>
      <c r="B79" s="332"/>
      <c r="C79" s="365" t="s">
        <v>160</v>
      </c>
      <c r="D79" s="365"/>
      <c r="E79" s="365"/>
      <c r="F79" s="206"/>
      <c r="G79" s="207"/>
      <c r="H79" s="138">
        <v>400000</v>
      </c>
      <c r="I79" s="195" t="s">
        <v>212</v>
      </c>
    </row>
    <row r="80" spans="1:10" s="101" customFormat="1" ht="26.25" customHeight="1" x14ac:dyDescent="0.2">
      <c r="A80" s="324">
        <v>3210</v>
      </c>
      <c r="B80" s="337"/>
      <c r="C80" s="357" t="s">
        <v>218</v>
      </c>
      <c r="D80" s="357"/>
      <c r="E80" s="357"/>
      <c r="F80" s="187"/>
      <c r="G80" s="188"/>
      <c r="H80" s="187">
        <v>400000</v>
      </c>
      <c r="I80" s="195"/>
    </row>
    <row r="81" spans="1:10" s="101" customFormat="1" ht="15.75" x14ac:dyDescent="0.2">
      <c r="A81" s="332">
        <v>7330</v>
      </c>
      <c r="B81" s="332"/>
      <c r="C81" s="365" t="s">
        <v>215</v>
      </c>
      <c r="D81" s="365"/>
      <c r="E81" s="365"/>
      <c r="F81" s="206"/>
      <c r="G81" s="207"/>
      <c r="H81" s="138">
        <f>H82</f>
        <v>800000</v>
      </c>
      <c r="I81" s="360" t="s">
        <v>211</v>
      </c>
    </row>
    <row r="82" spans="1:10" s="101" customFormat="1" ht="15.75" x14ac:dyDescent="0.2">
      <c r="A82" s="324">
        <v>3122</v>
      </c>
      <c r="B82" s="337"/>
      <c r="C82" s="357" t="s">
        <v>219</v>
      </c>
      <c r="D82" s="357"/>
      <c r="E82" s="357"/>
      <c r="F82" s="209"/>
      <c r="G82" s="210"/>
      <c r="H82" s="187">
        <v>800000</v>
      </c>
      <c r="I82" s="361"/>
    </row>
    <row r="83" spans="1:10" s="101" customFormat="1" ht="15.75" x14ac:dyDescent="0.2">
      <c r="A83" s="332">
        <v>7350</v>
      </c>
      <c r="B83" s="332"/>
      <c r="C83" s="365" t="s">
        <v>216</v>
      </c>
      <c r="D83" s="365"/>
      <c r="E83" s="365"/>
      <c r="F83" s="206"/>
      <c r="G83" s="207"/>
      <c r="H83" s="138">
        <f>H84</f>
        <v>200000</v>
      </c>
      <c r="I83" s="361"/>
    </row>
    <row r="84" spans="1:10" s="101" customFormat="1" ht="15.75" x14ac:dyDescent="0.2">
      <c r="A84" s="324">
        <v>2281</v>
      </c>
      <c r="B84" s="337"/>
      <c r="C84" s="357" t="s">
        <v>217</v>
      </c>
      <c r="D84" s="357"/>
      <c r="E84" s="357"/>
      <c r="F84" s="209"/>
      <c r="G84" s="210"/>
      <c r="H84" s="187">
        <v>200000</v>
      </c>
      <c r="I84" s="362"/>
    </row>
    <row r="85" spans="1:10" s="101" customFormat="1" ht="15.75" hidden="1" x14ac:dyDescent="0.2">
      <c r="A85" s="328"/>
      <c r="B85" s="328"/>
      <c r="C85" s="368" t="s">
        <v>141</v>
      </c>
      <c r="D85" s="368"/>
      <c r="E85" s="368"/>
      <c r="F85" s="215"/>
      <c r="G85" s="216"/>
      <c r="H85" s="217" t="e">
        <f>#REF!-H67-H70-H73-#REF!-H77-H74-H79-H81-H83</f>
        <v>#REF!</v>
      </c>
      <c r="I85" s="218"/>
    </row>
    <row r="86" spans="1:10" s="101" customFormat="1" ht="31.5" customHeight="1" x14ac:dyDescent="0.2">
      <c r="A86" s="332">
        <v>8340</v>
      </c>
      <c r="B86" s="332"/>
      <c r="C86" s="356" t="s">
        <v>221</v>
      </c>
      <c r="D86" s="356"/>
      <c r="E86" s="356"/>
      <c r="F86" s="219"/>
      <c r="G86" s="219"/>
      <c r="H86" s="204">
        <f>H87</f>
        <v>100000</v>
      </c>
      <c r="I86" s="201" t="s">
        <v>238</v>
      </c>
      <c r="J86" s="184"/>
    </row>
    <row r="87" spans="1:10" s="101" customFormat="1" ht="15.75" customHeight="1" x14ac:dyDescent="0.2">
      <c r="A87" s="358">
        <v>2240</v>
      </c>
      <c r="B87" s="359"/>
      <c r="C87" s="355" t="s">
        <v>11</v>
      </c>
      <c r="D87" s="355"/>
      <c r="E87" s="355"/>
      <c r="F87" s="221"/>
      <c r="G87" s="221"/>
      <c r="H87" s="222">
        <v>100000</v>
      </c>
      <c r="I87" s="223"/>
      <c r="J87" s="185"/>
    </row>
    <row r="88" spans="1:10" s="101" customFormat="1" ht="15.75" customHeight="1" x14ac:dyDescent="0.25">
      <c r="A88" s="332">
        <v>7691</v>
      </c>
      <c r="B88" s="332"/>
      <c r="C88" s="356" t="s">
        <v>222</v>
      </c>
      <c r="D88" s="356"/>
      <c r="E88" s="356"/>
      <c r="F88" s="219"/>
      <c r="G88" s="219"/>
      <c r="H88" s="204">
        <f>H89</f>
        <v>100000</v>
      </c>
      <c r="I88" s="220"/>
      <c r="J88" s="185"/>
    </row>
    <row r="89" spans="1:10" s="101" customFormat="1" ht="15.75" customHeight="1" x14ac:dyDescent="0.2">
      <c r="A89" s="358">
        <v>3110</v>
      </c>
      <c r="B89" s="359"/>
      <c r="C89" s="355" t="s">
        <v>223</v>
      </c>
      <c r="D89" s="355"/>
      <c r="E89" s="355"/>
      <c r="F89" s="221"/>
      <c r="G89" s="221"/>
      <c r="H89" s="222">
        <v>100000</v>
      </c>
      <c r="I89" s="223"/>
      <c r="J89" s="185"/>
    </row>
    <row r="90" spans="1:10" s="101" customFormat="1" ht="15.75" customHeight="1" x14ac:dyDescent="0.25">
      <c r="A90" s="332">
        <v>1010</v>
      </c>
      <c r="B90" s="332"/>
      <c r="C90" s="356" t="s">
        <v>224</v>
      </c>
      <c r="D90" s="356"/>
      <c r="E90" s="356"/>
      <c r="F90" s="219"/>
      <c r="G90" s="219"/>
      <c r="H90" s="204">
        <f>H91</f>
        <v>6400000</v>
      </c>
      <c r="I90" s="220"/>
      <c r="J90" s="185"/>
    </row>
    <row r="91" spans="1:10" s="101" customFormat="1" ht="15.75" customHeight="1" x14ac:dyDescent="0.2">
      <c r="A91" s="324">
        <v>2330</v>
      </c>
      <c r="B91" s="337"/>
      <c r="C91" s="357" t="s">
        <v>225</v>
      </c>
      <c r="D91" s="357"/>
      <c r="E91" s="357"/>
      <c r="F91" s="219"/>
      <c r="G91" s="219"/>
      <c r="H91" s="188">
        <v>6400000</v>
      </c>
      <c r="I91" s="224"/>
      <c r="J91" s="185"/>
    </row>
    <row r="92" spans="1:10" s="101" customFormat="1" ht="15.75" customHeight="1" x14ac:dyDescent="0.25">
      <c r="A92" s="332">
        <v>4060</v>
      </c>
      <c r="B92" s="332"/>
      <c r="C92" s="356" t="s">
        <v>226</v>
      </c>
      <c r="D92" s="356"/>
      <c r="E92" s="356"/>
      <c r="F92" s="219"/>
      <c r="G92" s="219"/>
      <c r="H92" s="204">
        <f>H93+H94+H95</f>
        <v>100000</v>
      </c>
      <c r="I92" s="220"/>
      <c r="J92" s="185"/>
    </row>
    <row r="93" spans="1:10" s="101" customFormat="1" ht="15.75" customHeight="1" x14ac:dyDescent="0.2">
      <c r="A93" s="353">
        <v>2210</v>
      </c>
      <c r="B93" s="354"/>
      <c r="C93" s="355" t="s">
        <v>227</v>
      </c>
      <c r="D93" s="355"/>
      <c r="E93" s="355"/>
      <c r="F93" s="221"/>
      <c r="G93" s="221"/>
      <c r="H93" s="222">
        <v>25000</v>
      </c>
      <c r="I93" s="223"/>
      <c r="J93" s="185"/>
    </row>
    <row r="94" spans="1:10" s="101" customFormat="1" ht="15.75" customHeight="1" x14ac:dyDescent="0.2">
      <c r="A94" s="353">
        <v>2240</v>
      </c>
      <c r="B94" s="354"/>
      <c r="C94" s="355" t="s">
        <v>228</v>
      </c>
      <c r="D94" s="355"/>
      <c r="E94" s="355"/>
      <c r="F94" s="221"/>
      <c r="G94" s="221"/>
      <c r="H94" s="222">
        <v>50000</v>
      </c>
      <c r="I94" s="223"/>
      <c r="J94" s="185"/>
    </row>
    <row r="95" spans="1:10" s="101" customFormat="1" ht="15.75" customHeight="1" thickBot="1" x14ac:dyDescent="0.25">
      <c r="A95" s="353">
        <v>3110</v>
      </c>
      <c r="B95" s="354"/>
      <c r="C95" s="355" t="s">
        <v>223</v>
      </c>
      <c r="D95" s="355"/>
      <c r="E95" s="355"/>
      <c r="F95" s="221"/>
      <c r="G95" s="221"/>
      <c r="H95" s="222">
        <v>25000</v>
      </c>
      <c r="I95" s="223"/>
      <c r="J95" s="185"/>
    </row>
    <row r="96" spans="1:10" s="101" customFormat="1" ht="24" customHeight="1" thickBot="1" x14ac:dyDescent="0.25">
      <c r="A96" s="344" t="s">
        <v>237</v>
      </c>
      <c r="B96" s="345"/>
      <c r="C96" s="345"/>
      <c r="D96" s="345"/>
      <c r="E96" s="346"/>
      <c r="F96" s="234"/>
      <c r="G96" s="235"/>
      <c r="H96" s="232">
        <f>H67+H70+H72+H74+H77+H79++H81+H83+H86+H88+H90+H92</f>
        <v>17235000</v>
      </c>
      <c r="I96" s="236"/>
      <c r="J96" s="185"/>
    </row>
    <row r="97" spans="1:9" s="101" customFormat="1" ht="21.75" customHeight="1" thickBot="1" x14ac:dyDescent="0.4">
      <c r="A97" s="347" t="s">
        <v>245</v>
      </c>
      <c r="B97" s="348"/>
      <c r="C97" s="348"/>
      <c r="D97" s="348"/>
      <c r="E97" s="349"/>
      <c r="F97" s="225"/>
      <c r="G97" s="225"/>
      <c r="H97" s="237">
        <f>H65+H96</f>
        <v>87000000</v>
      </c>
      <c r="I97" s="226"/>
    </row>
    <row r="98" spans="1:9" x14ac:dyDescent="0.2">
      <c r="C98" s="227"/>
      <c r="D98" s="227"/>
      <c r="E98" s="227"/>
      <c r="F98" s="227"/>
      <c r="G98" s="227"/>
      <c r="H98" s="227"/>
      <c r="I98" s="227"/>
    </row>
    <row r="99" spans="1:9" x14ac:dyDescent="0.2">
      <c r="B99" s="240" t="s">
        <v>243</v>
      </c>
      <c r="E99" s="240"/>
      <c r="I99" s="180" t="s">
        <v>244</v>
      </c>
    </row>
  </sheetData>
  <mergeCells count="184">
    <mergeCell ref="C4:I4"/>
    <mergeCell ref="A14:B14"/>
    <mergeCell ref="C14:E14"/>
    <mergeCell ref="A15:B15"/>
    <mergeCell ref="C15:E15"/>
    <mergeCell ref="A16:B16"/>
    <mergeCell ref="C16:E16"/>
    <mergeCell ref="A6:B6"/>
    <mergeCell ref="C6:E6"/>
    <mergeCell ref="A7:B7"/>
    <mergeCell ref="C7:E7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I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3:I3"/>
    <mergeCell ref="A86:B86"/>
    <mergeCell ref="A82:B82"/>
    <mergeCell ref="C82:E82"/>
    <mergeCell ref="A84:B84"/>
    <mergeCell ref="C84:E84"/>
    <mergeCell ref="A83:B83"/>
    <mergeCell ref="C83:E83"/>
    <mergeCell ref="C71:E71"/>
    <mergeCell ref="A76:B76"/>
    <mergeCell ref="C76:E76"/>
    <mergeCell ref="A78:B78"/>
    <mergeCell ref="C78:E78"/>
    <mergeCell ref="A80:B80"/>
    <mergeCell ref="C80:E80"/>
    <mergeCell ref="A81:B81"/>
    <mergeCell ref="C81:E81"/>
    <mergeCell ref="A85:B85"/>
    <mergeCell ref="C85:E85"/>
    <mergeCell ref="A69:B69"/>
    <mergeCell ref="C69:E69"/>
    <mergeCell ref="A70:B70"/>
    <mergeCell ref="C70:E70"/>
    <mergeCell ref="A62:B62"/>
    <mergeCell ref="I81:I84"/>
    <mergeCell ref="C66:I66"/>
    <mergeCell ref="A71:B71"/>
    <mergeCell ref="A75:B75"/>
    <mergeCell ref="C75:E75"/>
    <mergeCell ref="A77:B77"/>
    <mergeCell ref="C77:E77"/>
    <mergeCell ref="A79:B79"/>
    <mergeCell ref="C79:E79"/>
    <mergeCell ref="A73:B73"/>
    <mergeCell ref="C73:E73"/>
    <mergeCell ref="A74:B74"/>
    <mergeCell ref="C74:E74"/>
    <mergeCell ref="A67:B67"/>
    <mergeCell ref="C67:E67"/>
    <mergeCell ref="A68:B68"/>
    <mergeCell ref="C68:E68"/>
    <mergeCell ref="A72:B72"/>
    <mergeCell ref="C72:E72"/>
    <mergeCell ref="A96:E96"/>
    <mergeCell ref="A97:E97"/>
    <mergeCell ref="A65:E65"/>
    <mergeCell ref="A94:B94"/>
    <mergeCell ref="C94:E94"/>
    <mergeCell ref="A93:B93"/>
    <mergeCell ref="C93:E93"/>
    <mergeCell ref="A95:B95"/>
    <mergeCell ref="C95:E95"/>
    <mergeCell ref="A90:B90"/>
    <mergeCell ref="C90:E90"/>
    <mergeCell ref="A91:B91"/>
    <mergeCell ref="C91:E91"/>
    <mergeCell ref="A92:B92"/>
    <mergeCell ref="C92:E92"/>
    <mergeCell ref="A87:B87"/>
    <mergeCell ref="C86:E86"/>
    <mergeCell ref="C87:E87"/>
    <mergeCell ref="A88:B88"/>
    <mergeCell ref="C88:E88"/>
    <mergeCell ref="A89:B89"/>
    <mergeCell ref="C89:E89"/>
  </mergeCells>
  <pageMargins left="0.70866141732283472" right="0.51181102362204722" top="0.74803149606299213" bottom="0.74803149606299213" header="0.31496062992125984" footer="0.31496062992125984"/>
  <pageSetup paperSize="9" scale="54" orientation="portrait" r:id="rId1"/>
  <rowBreaks count="1" manualBreakCount="1"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Лист1</vt:lpstr>
      <vt:lpstr>Лист1 (2)</vt:lpstr>
      <vt:lpstr>Лист1 (3)</vt:lpstr>
      <vt:lpstr>Лист1 (4)</vt:lpstr>
      <vt:lpstr>правки мої</vt:lpstr>
      <vt:lpstr>правки мої (2)</vt:lpstr>
      <vt:lpstr>правки мої (08.11.18)</vt:lpstr>
      <vt:lpstr>правки мої (26.11.18) для Зар</vt:lpstr>
      <vt:lpstr>ВИДАТКИ</vt:lpstr>
      <vt:lpstr>ВИДАТКИ!Область_печати</vt:lpstr>
      <vt:lpstr>'Лист1 (2)'!Область_печати</vt:lpstr>
      <vt:lpstr>'Лист1 (3)'!Область_печати</vt:lpstr>
      <vt:lpstr>'Лист1 (4)'!Область_печати</vt:lpstr>
      <vt:lpstr>'правки мої'!Область_печати</vt:lpstr>
      <vt:lpstr>'правки мої (08.11.18)'!Область_печати</vt:lpstr>
      <vt:lpstr>'правки мої (2)'!Область_печати</vt:lpstr>
      <vt:lpstr>'правки мої (26.11.18) для Зар'!Область_печати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2018-11-30T13:20:27Z</cp:lastPrinted>
  <dcterms:created xsi:type="dcterms:W3CDTF">2018-10-18T06:33:35Z</dcterms:created>
  <dcterms:modified xsi:type="dcterms:W3CDTF">2018-11-30T13:02:31Z</dcterms:modified>
</cp:coreProperties>
</file>