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20 рік\Чергова 65 сесія\РІШЕННЯ\"/>
    </mc:Choice>
  </mc:AlternateContent>
  <bookViews>
    <workbookView xWindow="0" yWindow="0" windowWidth="28800" windowHeight="12330" activeTab="1"/>
  </bookViews>
  <sheets>
    <sheet name="Доходи сп.ф. " sheetId="5" r:id="rId1"/>
    <sheet name="Використ сп_ф" sheetId="1" r:id="rId2"/>
  </sheets>
  <externalReferences>
    <externalReference r:id="rId3"/>
  </externalReferences>
  <definedNames>
    <definedName name="_xlnm.Print_Area" localSheetId="1">'Використ сп_ф'!$A$1:$G$61</definedName>
    <definedName name="_xlnm.Print_Area" localSheetId="0">'Доходи сп.ф. '!$A$1:$E$55</definedName>
  </definedNames>
  <calcPr calcId="162913" refMode="R1C1"/>
</workbook>
</file>

<file path=xl/calcChain.xml><?xml version="1.0" encoding="utf-8"?>
<calcChain xmlns="http://schemas.openxmlformats.org/spreadsheetml/2006/main">
  <c r="C14" i="1" l="1"/>
  <c r="D12" i="1"/>
  <c r="D14" i="1"/>
  <c r="C13" i="1" l="1"/>
  <c r="G13" i="1" l="1"/>
  <c r="D33" i="5"/>
  <c r="C11" i="1" s="1"/>
  <c r="I51" i="1"/>
  <c r="D10" i="1" l="1"/>
  <c r="E17" i="5"/>
  <c r="E53" i="1" s="1"/>
  <c r="E16" i="5"/>
  <c r="F52" i="1"/>
  <c r="D25" i="5" l="1"/>
  <c r="C26" i="5"/>
  <c r="C25" i="5" s="1"/>
  <c r="D26" i="5"/>
  <c r="E26" i="5"/>
  <c r="F35" i="1"/>
  <c r="F53" i="1" s="1"/>
  <c r="F55" i="1" l="1"/>
  <c r="D54" i="1"/>
  <c r="D11" i="1"/>
  <c r="D9" i="1"/>
  <c r="C12" i="1"/>
  <c r="C10" i="1"/>
  <c r="C54" i="1"/>
  <c r="C7" i="1"/>
  <c r="C8" i="1"/>
  <c r="C9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F49" i="5"/>
  <c r="G49" i="5"/>
  <c r="E25" i="5"/>
  <c r="F51" i="5"/>
  <c r="E50" i="5"/>
  <c r="C50" i="5"/>
  <c r="F50" i="5" s="1"/>
  <c r="D34" i="5"/>
  <c r="G27" i="5"/>
  <c r="E23" i="5"/>
  <c r="D8" i="1" s="1"/>
  <c r="D23" i="5"/>
  <c r="C23" i="5"/>
  <c r="D18" i="5"/>
  <c r="C53" i="1" s="1"/>
  <c r="G53" i="1" s="1"/>
  <c r="C18" i="5"/>
  <c r="C17" i="5"/>
  <c r="E18" i="5"/>
  <c r="D53" i="1" s="1"/>
  <c r="C16" i="5"/>
  <c r="E9" i="5"/>
  <c r="D7" i="1" s="1"/>
  <c r="D55" i="1" s="1"/>
  <c r="D9" i="5"/>
  <c r="D6" i="5" s="1"/>
  <c r="E6" i="5"/>
  <c r="C6" i="5"/>
  <c r="C49" i="5" s="1"/>
  <c r="D49" i="5" l="1"/>
  <c r="D52" i="5" s="1"/>
  <c r="E49" i="5"/>
  <c r="E52" i="5" s="1"/>
  <c r="G8" i="1"/>
  <c r="C55" i="1"/>
  <c r="G22" i="1"/>
  <c r="G21" i="1"/>
  <c r="G18" i="1"/>
  <c r="G16" i="1"/>
  <c r="G12" i="1"/>
  <c r="G9" i="1"/>
  <c r="G11" i="1"/>
  <c r="G23" i="1"/>
  <c r="G7" i="1"/>
  <c r="G26" i="1"/>
  <c r="G24" i="1"/>
  <c r="G10" i="1"/>
  <c r="G14" i="1"/>
  <c r="G25" i="1"/>
  <c r="G20" i="1"/>
  <c r="G15" i="1"/>
  <c r="G19" i="1"/>
  <c r="G17" i="1"/>
  <c r="C52" i="5"/>
  <c r="E55" i="1"/>
  <c r="G54" i="1" l="1"/>
  <c r="G55" i="1" s="1"/>
</calcChain>
</file>

<file path=xl/sharedStrings.xml><?xml version="1.0" encoding="utf-8"?>
<sst xmlns="http://schemas.openxmlformats.org/spreadsheetml/2006/main" count="235" uniqueCount="154">
  <si>
    <t>рахунок</t>
  </si>
  <si>
    <t>31523999800357     31529777800357</t>
  </si>
  <si>
    <t>31526888800357</t>
  </si>
  <si>
    <t>35427146357131</t>
  </si>
  <si>
    <t>35425148357131</t>
  </si>
  <si>
    <t>35423149357132</t>
  </si>
  <si>
    <t>35429002357132</t>
  </si>
  <si>
    <t>35422151357132</t>
  </si>
  <si>
    <t>Всього</t>
  </si>
  <si>
    <t>Видатки на соціальний захист населення   КФК 09412</t>
  </si>
  <si>
    <t>Видатки на комунальне господарство та благоустрій міста    КФК 100203</t>
  </si>
  <si>
    <t xml:space="preserve"> </t>
  </si>
  <si>
    <t>Код бюджетної класифікації</t>
  </si>
  <si>
    <t>Назва показника</t>
  </si>
  <si>
    <t>Залишок на початок року</t>
  </si>
  <si>
    <t>Інші видатки  КФК 250404</t>
  </si>
  <si>
    <t>Видатки спеціального фонду міського бюджету здійснювались відповідно до Положення "Про власні надходження Боярської міської ради та напрямки їх використання на 2004 рік." затвердж. Рішенням ХХХІІ сесії ІУ скликання  №32/662</t>
  </si>
  <si>
    <t xml:space="preserve">Головний контролер-ревізор </t>
  </si>
  <si>
    <t>/Пшенична Л.В./</t>
  </si>
  <si>
    <t>010116</t>
  </si>
  <si>
    <t>090412</t>
  </si>
  <si>
    <t>х</t>
  </si>
  <si>
    <t>Платні послуги</t>
  </si>
  <si>
    <t>транспорт всього</t>
  </si>
  <si>
    <t>Культура 110502</t>
  </si>
  <si>
    <t>35425006357132</t>
  </si>
  <si>
    <t>Примітка</t>
  </si>
  <si>
    <t>% виконання до річного плану</t>
  </si>
  <si>
    <t>Плата за  послуги які надаються бюджетними установами (будинок культури)</t>
  </si>
  <si>
    <t>35424007357132</t>
  </si>
  <si>
    <t>070101</t>
  </si>
  <si>
    <t>видання газети</t>
  </si>
  <si>
    <t>31529777800357</t>
  </si>
  <si>
    <t>35426146357132</t>
  </si>
  <si>
    <t>35424148357132</t>
  </si>
  <si>
    <t>35425147357132</t>
  </si>
  <si>
    <t>35423150357132</t>
  </si>
  <si>
    <t>теплові мережі 100201</t>
  </si>
  <si>
    <t>кап. Ремонт житлового фонду 100102</t>
  </si>
  <si>
    <t>водозабезпечення 100202</t>
  </si>
  <si>
    <t>Видатки на впроваждення засобів обліку втрат та регулювання споживання води та теплової енергії (державна субвенція)</t>
  </si>
  <si>
    <t>Видатки на впроваждення засобів обліку втрат та регулювання споживання води та теплової енергії (державна субвенція)   100208</t>
  </si>
  <si>
    <t>ДНЗ міста (рахунок міськради)</t>
  </si>
  <si>
    <t>Плата за  послуги які надаються бюджетними установами (ЗАГС)</t>
  </si>
  <si>
    <t>Органи місцевого самоврядування  (добровільні внески, кошти за призначенням)      КФК   010116</t>
  </si>
  <si>
    <t>ДНЗ міста (добровільні внески)</t>
  </si>
  <si>
    <t>Плата за  послуги які надаються бюджетними установами (виконком)</t>
  </si>
  <si>
    <t>Податок з власників наземних транспортних засобів та інших самохідних машин і механізмів (з громадян) 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</si>
  <si>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</t>
  </si>
  <si>
    <t xml:space="preserve">   31030000</t>
  </si>
  <si>
    <t>Кошти від відчуження майна, що належить Автономній Республіці Крим та майна, що перебуває в комунальній власності </t>
  </si>
  <si>
    <t>бюджет розвитку всього</t>
  </si>
  <si>
    <t>екологічний податок всього</t>
  </si>
  <si>
    <t>*</t>
  </si>
  <si>
    <t>Бюджет розвитку всього</t>
  </si>
  <si>
    <t>За рахунок податкових надходженнь до спеціального фонду</t>
  </si>
  <si>
    <t>передача із загального фонду до спеціального субвнції з держбюджету на соціально-економічний розвиток</t>
  </si>
  <si>
    <t xml:space="preserve">в т. ч. субвенції з держбюджету </t>
  </si>
  <si>
    <t>Видатки всього</t>
  </si>
  <si>
    <t>Плата за  послуги які надаються бюджетними установами(в т.ч.  батьківська плата за харчування дітей в дошкільних дитячих закладах, орендна плата)</t>
  </si>
  <si>
    <t>ДНЗ міста (залишок  на рахунку міськради до 2008 року)</t>
  </si>
  <si>
    <t>соцзахист(залишок  на рахунку міськради до 2008 року)</t>
  </si>
  <si>
    <t>Виконком  (залишок  на рахунку міськради до 2008 року)</t>
  </si>
  <si>
    <t>культура(залишок  на рахунку міськради до 2008 року)</t>
  </si>
  <si>
    <t>кап. Ремонт житлового фонду(залишок  на рахунку міськради до 2008 року)</t>
  </si>
  <si>
    <t>теплові мережі(залишок  на рахунку міськради до 2008 року)</t>
  </si>
  <si>
    <t>водозабезпечення(залишок  на рахунку міськради до 2008 року)</t>
  </si>
  <si>
    <t xml:space="preserve">благоустрій100203(залишок  на рахунку міськради до 2008 року) </t>
  </si>
  <si>
    <t>Культура 110502(залишок  на рахунку міськради до 2008 року)</t>
  </si>
  <si>
    <t>видання газети(залишок  на рахунку міськради до 2008 року)</t>
  </si>
  <si>
    <t>інші надходження(залишок  на рахунку міськради до 2008 року)</t>
  </si>
  <si>
    <t>ДНЗ (благодійні внески)  КФК  070101</t>
  </si>
  <si>
    <t>Пайові внески на розвиток інфраструктури міста</t>
  </si>
  <si>
    <t xml:space="preserve"> кошти державної субвенції, передані із загального фонду до спеціального</t>
  </si>
  <si>
    <t>в т.ч. за рахунок субвенцій з держбюджету, передані з загального фонду до спеціального</t>
  </si>
  <si>
    <t>Кошти від продажу земельних ділянок несільськогосподарського призначення (крім земельних ділянок несільськогосподарського призначення, що перебувають у державній власності, на яких розташовані об'єкти, які підлягають приватизації, та земельних ділянок, які знаходяться на території Автономної Республіки Крим)</t>
  </si>
  <si>
    <t>Б.Р.  БК  бібліотеки 110201</t>
  </si>
  <si>
    <t>208400, 602400</t>
  </si>
  <si>
    <t>перерах коштів в дохід бюдж (виписка  від 29.12.2014</t>
  </si>
  <si>
    <t>бюджет розвитку (надходження)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</si>
  <si>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</si>
  <si>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</si>
  <si>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</si>
  <si>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</si>
  <si>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ф.4-1</t>
  </si>
  <si>
    <t>Стаття  видатків</t>
  </si>
  <si>
    <t>бюджет розвитку (передача із ЗФ до СФ)</t>
  </si>
  <si>
    <t>в т.ч. видатки за рахунок субвенції з держ. бюджету на соц-екон.розвиток</t>
  </si>
  <si>
    <t xml:space="preserve">податкові надходження до спецфонду всього </t>
  </si>
  <si>
    <t>неподаткові надходження до спецфонду</t>
  </si>
  <si>
    <t>1010 (070101)</t>
  </si>
  <si>
    <t>Надходження коштів від відшкодування втрат с/г і лісогосп. виробництва</t>
  </si>
  <si>
    <t>дод31</t>
  </si>
  <si>
    <r>
      <t>бюджет розвитку (</t>
    </r>
    <r>
      <rPr>
        <b/>
        <i/>
        <sz val="11"/>
        <rFont val="Times New Roman"/>
        <family val="1"/>
        <charset val="204"/>
      </rPr>
      <t>передача із ЗФ до СФ</t>
    </r>
    <r>
      <rPr>
        <i/>
        <sz val="11"/>
        <rFont val="Times New Roman"/>
        <family val="1"/>
        <charset val="204"/>
      </rPr>
      <t>)</t>
    </r>
  </si>
  <si>
    <t>Передача із ЗФ до СФ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</si>
  <si>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</si>
  <si>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Додаток 4</t>
  </si>
  <si>
    <t>Додаток 5</t>
  </si>
  <si>
    <t>до рішення сесії Боярської міської ради VII скликання від 29.03.2018  №44/1428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</si>
  <si>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</si>
  <si>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>доповернення субв дороги платіжка №2 від 24.01.2018</t>
  </si>
  <si>
    <t>Залишок  СП фонда</t>
  </si>
  <si>
    <t xml:space="preserve">Інші субвенції </t>
  </si>
  <si>
    <t>Всього надходжень за 1 квартал  2018 року</t>
  </si>
  <si>
    <t xml:space="preserve">Інші джерела власних надходжень (благодійні внески,  кошти за призначенням,  і т.д.) </t>
  </si>
  <si>
    <t>Надходження бюджетних установ від реалізації в установленому порядку майна (крім нерухомого майна)</t>
  </si>
  <si>
    <t>нат.ф</t>
  </si>
  <si>
    <t>Інші джерела надходжень благодійні внески, кошти за призначенням</t>
  </si>
  <si>
    <t>(разом з нат формою)</t>
  </si>
  <si>
    <t>План на 2019 рік</t>
  </si>
  <si>
    <t>Залишок на початок 2019 р.</t>
  </si>
  <si>
    <t xml:space="preserve">Б.Р. виконком 0210150 </t>
  </si>
  <si>
    <t xml:space="preserve">Б.Р. виконком 0210180 </t>
  </si>
  <si>
    <t xml:space="preserve">Б.Р.  ДНЗ 0211010 </t>
  </si>
  <si>
    <t xml:space="preserve">Дошкільні заклади освіти (платні послуги) 0211010 </t>
  </si>
  <si>
    <t xml:space="preserve">Будинок культури (платні послуги)             0214060 </t>
  </si>
  <si>
    <t xml:space="preserve">Органи місцевого самоврядування (надходження від орендної плати)      0210150 </t>
  </si>
  <si>
    <t>Кошти на рекультивацію, міліорацію земель 0217130</t>
  </si>
  <si>
    <t>Кошти на природоохоронні заходи  0218340</t>
  </si>
  <si>
    <t>Кошти на ремонт доріг 0217461</t>
  </si>
  <si>
    <t xml:space="preserve">Б.Р.Капітальні вкладення  0217330 </t>
  </si>
  <si>
    <t>Б.Р. внески органів влади в статутні фонди субєктів підприємницької діяльності  0217670</t>
  </si>
  <si>
    <t>Б.Р. виконання інвестиційних проектів в рамках здійснення заходів щодо соц-економ розвитку 0217363</t>
  </si>
  <si>
    <r>
      <t xml:space="preserve">Б.Р. розробка схем  </t>
    </r>
    <r>
      <rPr>
        <i/>
        <sz val="10"/>
        <rFont val="Times New Roman"/>
        <family val="1"/>
        <charset val="204"/>
      </rPr>
      <t xml:space="preserve">0217350 </t>
    </r>
  </si>
  <si>
    <r>
      <t xml:space="preserve">Б.Р. кап. ремонт житлового фонду  </t>
    </r>
    <r>
      <rPr>
        <i/>
        <sz val="10"/>
        <rFont val="Times New Roman"/>
        <family val="1"/>
        <charset val="204"/>
      </rPr>
      <t xml:space="preserve"> 0216011 </t>
    </r>
  </si>
  <si>
    <r>
      <t xml:space="preserve">Б.Р. Будівництво  обєктів житлово-комунального господарства   </t>
    </r>
    <r>
      <rPr>
        <i/>
        <sz val="10"/>
        <rFont val="Times New Roman"/>
        <family val="1"/>
        <charset val="204"/>
      </rPr>
      <t xml:space="preserve">0217310 </t>
    </r>
  </si>
  <si>
    <r>
      <t xml:space="preserve">Б.Р. будинок культури </t>
    </r>
    <r>
      <rPr>
        <i/>
        <sz val="10"/>
        <rFont val="Times New Roman"/>
        <family val="1"/>
        <charset val="204"/>
      </rPr>
      <t>0214060</t>
    </r>
  </si>
  <si>
    <r>
      <t xml:space="preserve">Б.Р.водозабезпечення </t>
    </r>
    <r>
      <rPr>
        <i/>
        <sz val="10"/>
        <rFont val="Times New Roman"/>
        <family val="1"/>
        <charset val="204"/>
      </rPr>
      <t>0216052</t>
    </r>
  </si>
  <si>
    <r>
      <t xml:space="preserve">Б.Р.БОК </t>
    </r>
    <r>
      <rPr>
        <i/>
        <sz val="10"/>
        <rFont val="Times New Roman"/>
        <family val="1"/>
        <charset val="204"/>
      </rPr>
      <t xml:space="preserve"> 0216020</t>
    </r>
  </si>
  <si>
    <r>
      <t xml:space="preserve">Б.Р.благоустрій </t>
    </r>
    <r>
      <rPr>
        <i/>
        <sz val="10"/>
        <rFont val="Times New Roman"/>
        <family val="1"/>
        <charset val="204"/>
      </rPr>
      <t xml:space="preserve"> 0216030 </t>
    </r>
  </si>
  <si>
    <r>
      <t xml:space="preserve">Капітальний ремонт доріг </t>
    </r>
    <r>
      <rPr>
        <i/>
        <sz val="10"/>
        <rFont val="Times New Roman"/>
        <family val="1"/>
        <charset val="204"/>
      </rPr>
      <t xml:space="preserve"> 0217461</t>
    </r>
  </si>
  <si>
    <r>
      <t xml:space="preserve">Капітальні трансферти ОСББ </t>
    </r>
    <r>
      <rPr>
        <i/>
        <sz val="10"/>
        <rFont val="Times New Roman"/>
        <family val="1"/>
        <charset val="204"/>
      </rPr>
      <t xml:space="preserve"> 0216090</t>
    </r>
  </si>
  <si>
    <r>
      <t xml:space="preserve">Природоохоронні заходи  </t>
    </r>
    <r>
      <rPr>
        <i/>
        <sz val="10"/>
        <rFont val="Times New Roman"/>
        <family val="1"/>
        <charset val="204"/>
      </rPr>
      <t>0218340</t>
    </r>
  </si>
  <si>
    <r>
      <t xml:space="preserve">Б.Р. землеустрій </t>
    </r>
    <r>
      <rPr>
        <i/>
        <sz val="10"/>
        <rFont val="Times New Roman"/>
        <family val="1"/>
        <charset val="204"/>
      </rPr>
      <t xml:space="preserve">0217130 </t>
    </r>
  </si>
  <si>
    <t>Капітальні трансферти до бюджетів вищого рівня 0218800</t>
  </si>
  <si>
    <r>
      <t xml:space="preserve">Цільовий фонд  </t>
    </r>
    <r>
      <rPr>
        <b/>
        <i/>
        <sz val="10"/>
        <rFont val="Times New Roman"/>
        <family val="1"/>
        <charset val="204"/>
      </rPr>
      <t xml:space="preserve">  0217692 </t>
    </r>
  </si>
  <si>
    <t xml:space="preserve">Начальник бюджетного відділу </t>
  </si>
  <si>
    <t>Т.Клєпікова</t>
  </si>
  <si>
    <t>Плата за оренду майна бюджетних установ  </t>
  </si>
  <si>
    <t>Субвіенції 9750,9770</t>
  </si>
  <si>
    <t>Доходи спеціального фонду міського бюджету м.Боярка за2019 рік</t>
  </si>
  <si>
    <t>Видатки спеціального фонду міського бюджету м.Боярка за 2019 рік</t>
  </si>
  <si>
    <t>Фактичні надходження за 2019 рік</t>
  </si>
  <si>
    <t>Надходження за  2019 рік</t>
  </si>
  <si>
    <t>Касові видатки за 2019 рік</t>
  </si>
  <si>
    <t>Всього надходжень за 2019 рік</t>
  </si>
  <si>
    <r>
      <t xml:space="preserve">Б.Р. культура  </t>
    </r>
    <r>
      <rPr>
        <i/>
        <sz val="10"/>
        <rFont val="Times New Roman"/>
        <family val="1"/>
        <charset val="204"/>
      </rPr>
      <t>0214081</t>
    </r>
  </si>
  <si>
    <t>Б.Р.БІЦ 0210180</t>
  </si>
  <si>
    <t>Б.Р. БГВУЖКГ 0216015</t>
  </si>
  <si>
    <t>повернуто 13,00 грн.(ДНЗ Джерельце, інклюз), 164267,61(субв водоканал)</t>
  </si>
  <si>
    <t>Лісова-1030,35, Даринка- 0,7</t>
  </si>
  <si>
    <t xml:space="preserve">Дошкільні заклади освіти (інші надходження) 0211010 </t>
  </si>
  <si>
    <t xml:space="preserve">Будинок культури (оренда)             0214060 </t>
  </si>
  <si>
    <t>Повернення невикористаної субвенції за 2019 рік (частково)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</si>
</sst>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49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4"/>
      <name val="Arial Cyr"/>
      <family val="2"/>
      <charset val="204"/>
    </font>
    <font>
      <i/>
      <sz val="10"/>
      <name val="Arial Cyr"/>
      <charset val="204"/>
    </font>
    <font>
      <u/>
      <sz val="7"/>
      <color indexed="12"/>
      <name val="Arial Cyr"/>
      <charset val="204"/>
    </font>
    <font>
      <b/>
      <sz val="12"/>
      <name val="Arial Cyr"/>
      <charset val="204"/>
    </font>
    <font>
      <sz val="10"/>
      <color indexed="10"/>
      <name val="Arial Cyr"/>
      <charset val="204"/>
    </font>
    <font>
      <i/>
      <sz val="10"/>
      <color indexed="10"/>
      <name val="Arial Cyr"/>
      <charset val="204"/>
    </font>
    <font>
      <sz val="10"/>
      <color indexed="63"/>
      <name val="Arial"/>
      <family val="2"/>
      <charset val="204"/>
    </font>
    <font>
      <sz val="10"/>
      <color indexed="10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4"/>
      <color indexed="63"/>
      <name val="Arial"/>
      <family val="2"/>
      <charset val="204"/>
    </font>
    <font>
      <sz val="14"/>
      <color indexed="10"/>
      <name val="Arial Cyr"/>
      <charset val="204"/>
    </font>
    <font>
      <u/>
      <sz val="14"/>
      <color indexed="12"/>
      <name val="Arial Cyr"/>
      <charset val="204"/>
    </font>
    <font>
      <b/>
      <i/>
      <sz val="10"/>
      <color indexed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Arial Cyr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1" fillId="0" borderId="0" applyFont="0" applyFill="0" applyBorder="0" applyAlignment="0" applyProtection="0"/>
  </cellStyleXfs>
  <cellXfs count="27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/>
    <xf numFmtId="2" fontId="0" fillId="0" borderId="0" xfId="0" applyNumberFormat="1" applyBorder="1" applyAlignment="1">
      <alignment horizontal="center" vertical="center" wrapText="1"/>
    </xf>
    <xf numFmtId="0" fontId="0" fillId="0" borderId="0" xfId="0" applyFill="1"/>
    <xf numFmtId="0" fontId="39" fillId="0" borderId="0" xfId="0" applyFont="1"/>
    <xf numFmtId="0" fontId="39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/>
    <xf numFmtId="0" fontId="0" fillId="3" borderId="0" xfId="0" applyFont="1" applyFill="1" applyAlignment="1">
      <alignment horizontal="center" vertical="center"/>
    </xf>
    <xf numFmtId="0" fontId="0" fillId="3" borderId="0" xfId="0" applyFont="1" applyFill="1"/>
    <xf numFmtId="0" fontId="0" fillId="2" borderId="0" xfId="0" applyFill="1"/>
    <xf numFmtId="0" fontId="9" fillId="2" borderId="0" xfId="0" applyFont="1" applyFill="1"/>
    <xf numFmtId="0" fontId="40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3" fillId="0" borderId="0" xfId="0" applyFont="1"/>
    <xf numFmtId="0" fontId="15" fillId="3" borderId="0" xfId="0" applyFont="1" applyFill="1" applyAlignment="1">
      <alignment horizontal="center" vertical="center"/>
    </xf>
    <xf numFmtId="0" fontId="15" fillId="3" borderId="0" xfId="0" applyFont="1" applyFill="1"/>
    <xf numFmtId="0" fontId="15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8" fillId="2" borderId="0" xfId="0" applyNumberFormat="1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2" fontId="17" fillId="3" borderId="6" xfId="0" applyNumberFormat="1" applyFont="1" applyFill="1" applyBorder="1" applyAlignment="1">
      <alignment horizontal="center" vertical="center"/>
    </xf>
    <xf numFmtId="165" fontId="12" fillId="3" borderId="7" xfId="0" applyNumberFormat="1" applyFont="1" applyFill="1" applyBorder="1" applyAlignment="1">
      <alignment horizontal="center" vertical="center" wrapText="1"/>
    </xf>
    <xf numFmtId="0" fontId="18" fillId="3" borderId="8" xfId="2" applyNumberFormat="1" applyFont="1" applyFill="1" applyBorder="1" applyAlignment="1" applyProtection="1">
      <alignment horizontal="center" vertical="center"/>
      <protection locked="0"/>
    </xf>
    <xf numFmtId="0" fontId="16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16" fillId="3" borderId="7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9" xfId="2" applyNumberFormat="1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>
      <alignment wrapText="1"/>
    </xf>
    <xf numFmtId="165" fontId="20" fillId="3" borderId="10" xfId="0" applyNumberFormat="1" applyFont="1" applyFill="1" applyBorder="1" applyAlignment="1">
      <alignment horizontal="center" vertical="center" wrapText="1"/>
    </xf>
    <xf numFmtId="0" fontId="20" fillId="3" borderId="11" xfId="2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>
      <alignment wrapText="1"/>
    </xf>
    <xf numFmtId="165" fontId="20" fillId="3" borderId="13" xfId="0" applyNumberFormat="1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165" fontId="20" fillId="3" borderId="12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wrapText="1"/>
    </xf>
    <xf numFmtId="165" fontId="20" fillId="3" borderId="1" xfId="0" applyNumberFormat="1" applyFont="1" applyFill="1" applyBorder="1" applyAlignment="1">
      <alignment horizontal="center" vertical="center" wrapText="1"/>
    </xf>
    <xf numFmtId="2" fontId="20" fillId="3" borderId="14" xfId="0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6" xfId="2" applyNumberFormat="1" applyFont="1" applyFill="1" applyBorder="1" applyAlignment="1" applyProtection="1">
      <alignment horizontal="center" vertical="center" wrapText="1"/>
      <protection locked="0"/>
    </xf>
    <xf numFmtId="2" fontId="11" fillId="4" borderId="15" xfId="0" applyNumberFormat="1" applyFont="1" applyFill="1" applyBorder="1" applyAlignment="1">
      <alignment horizontal="center" vertical="center"/>
    </xf>
    <xf numFmtId="165" fontId="20" fillId="4" borderId="7" xfId="0" applyNumberFormat="1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/>
    </xf>
    <xf numFmtId="9" fontId="20" fillId="3" borderId="10" xfId="3" applyFont="1" applyFill="1" applyBorder="1" applyAlignment="1">
      <alignment horizontal="center" vertical="center"/>
    </xf>
    <xf numFmtId="9" fontId="20" fillId="3" borderId="1" xfId="3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wrapText="1"/>
    </xf>
    <xf numFmtId="0" fontId="20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20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2" fontId="21" fillId="3" borderId="0" xfId="0" applyNumberFormat="1" applyFont="1" applyFill="1" applyBorder="1" applyAlignment="1">
      <alignment horizontal="center" vertical="center" wrapText="1"/>
    </xf>
    <xf numFmtId="9" fontId="19" fillId="3" borderId="0" xfId="3" applyFont="1" applyFill="1" applyBorder="1" applyAlignment="1">
      <alignment horizontal="center" vertical="center" wrapText="1"/>
    </xf>
    <xf numFmtId="0" fontId="17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17" fillId="3" borderId="7" xfId="2" applyNumberFormat="1" applyFont="1" applyFill="1" applyBorder="1" applyAlignment="1" applyProtection="1">
      <alignment horizontal="center" vertical="center" wrapText="1"/>
      <protection locked="0"/>
    </xf>
    <xf numFmtId="2" fontId="16" fillId="3" borderId="6" xfId="0" applyNumberFormat="1" applyFont="1" applyFill="1" applyBorder="1" applyAlignment="1">
      <alignment horizontal="center" vertical="center"/>
    </xf>
    <xf numFmtId="0" fontId="22" fillId="5" borderId="0" xfId="0" applyFont="1" applyFill="1"/>
    <xf numFmtId="165" fontId="18" fillId="3" borderId="7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 applyFill="1" applyAlignment="1">
      <alignment horizontal="center"/>
    </xf>
    <xf numFmtId="0" fontId="20" fillId="3" borderId="16" xfId="2" applyNumberFormat="1" applyFont="1" applyFill="1" applyBorder="1" applyAlignment="1" applyProtection="1">
      <alignment horizontal="center" vertical="center" wrapText="1"/>
      <protection locked="0"/>
    </xf>
    <xf numFmtId="0" fontId="18" fillId="3" borderId="8" xfId="0" applyFont="1" applyFill="1" applyBorder="1" applyAlignment="1">
      <alignment horizontal="center" vertical="center"/>
    </xf>
    <xf numFmtId="2" fontId="16" fillId="3" borderId="3" xfId="0" applyNumberFormat="1" applyFont="1" applyFill="1" applyBorder="1" applyAlignment="1">
      <alignment horizontal="center" vertical="center"/>
    </xf>
    <xf numFmtId="2" fontId="16" fillId="3" borderId="15" xfId="0" applyNumberFormat="1" applyFont="1" applyFill="1" applyBorder="1" applyAlignment="1">
      <alignment horizontal="center" vertical="center"/>
    </xf>
    <xf numFmtId="9" fontId="16" fillId="3" borderId="7" xfId="3" applyFont="1" applyFill="1" applyBorder="1" applyAlignment="1">
      <alignment horizontal="center" vertical="center"/>
    </xf>
    <xf numFmtId="0" fontId="22" fillId="0" borderId="0" xfId="0" applyFont="1" applyFill="1"/>
    <xf numFmtId="9" fontId="18" fillId="3" borderId="7" xfId="3" applyFont="1" applyFill="1" applyBorder="1" applyAlignment="1">
      <alignment horizontal="center" vertical="center"/>
    </xf>
    <xf numFmtId="0" fontId="24" fillId="0" borderId="0" xfId="0" applyFont="1"/>
    <xf numFmtId="0" fontId="18" fillId="3" borderId="12" xfId="0" applyFont="1" applyFill="1" applyBorder="1" applyAlignment="1">
      <alignment horizontal="center" vertical="center"/>
    </xf>
    <xf numFmtId="0" fontId="22" fillId="2" borderId="0" xfId="0" applyFont="1" applyFill="1"/>
    <xf numFmtId="0" fontId="25" fillId="2" borderId="0" xfId="0" applyFont="1" applyFill="1"/>
    <xf numFmtId="0" fontId="26" fillId="2" borderId="0" xfId="1" applyFont="1" applyFill="1" applyAlignment="1" applyProtection="1"/>
    <xf numFmtId="0" fontId="16" fillId="3" borderId="17" xfId="2" applyNumberFormat="1" applyFont="1" applyFill="1" applyBorder="1" applyAlignment="1" applyProtection="1">
      <alignment horizontal="center" vertical="center" wrapText="1"/>
      <protection locked="0"/>
    </xf>
    <xf numFmtId="2" fontId="16" fillId="3" borderId="1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20" fillId="3" borderId="10" xfId="0" applyFont="1" applyFill="1" applyBorder="1" applyAlignment="1">
      <alignment horizontal="center" vertical="center" wrapText="1"/>
    </xf>
    <xf numFmtId="0" fontId="17" fillId="3" borderId="8" xfId="2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Border="1" applyAlignment="1">
      <alignment horizontal="center" vertical="center" wrapText="1"/>
    </xf>
    <xf numFmtId="2" fontId="20" fillId="3" borderId="10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7" fillId="2" borderId="0" xfId="0" applyFont="1" applyFill="1" applyBorder="1"/>
    <xf numFmtId="0" fontId="4" fillId="2" borderId="0" xfId="0" applyFont="1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14" fillId="3" borderId="6" xfId="0" applyNumberFormat="1" applyFont="1" applyFill="1" applyBorder="1" applyAlignment="1">
      <alignment horizontal="center" vertical="center" wrapText="1"/>
    </xf>
    <xf numFmtId="9" fontId="16" fillId="3" borderId="7" xfId="3" applyFont="1" applyFill="1" applyBorder="1" applyAlignment="1">
      <alignment horizontal="center" vertical="center" wrapText="1"/>
    </xf>
    <xf numFmtId="2" fontId="14" fillId="3" borderId="10" xfId="0" applyNumberFormat="1" applyFont="1" applyFill="1" applyBorder="1" applyAlignment="1">
      <alignment horizontal="center" vertical="center" wrapText="1"/>
    </xf>
    <xf numFmtId="2" fontId="14" fillId="3" borderId="13" xfId="0" applyNumberFormat="1" applyFont="1" applyFill="1" applyBorder="1" applyAlignment="1">
      <alignment horizontal="center" vertical="center" wrapText="1"/>
    </xf>
    <xf numFmtId="9" fontId="16" fillId="3" borderId="18" xfId="3" applyFont="1" applyFill="1" applyBorder="1" applyAlignment="1">
      <alignment horizontal="center" vertical="center" wrapText="1"/>
    </xf>
    <xf numFmtId="0" fontId="13" fillId="3" borderId="0" xfId="0" applyFont="1" applyFill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39" fillId="3" borderId="0" xfId="0" applyFont="1" applyFill="1" applyAlignment="1">
      <alignment horizontal="center" vertical="center" wrapText="1"/>
    </xf>
    <xf numFmtId="0" fontId="28" fillId="3" borderId="0" xfId="0" applyFont="1" applyFill="1"/>
    <xf numFmtId="0" fontId="29" fillId="3" borderId="0" xfId="0" applyFont="1" applyFill="1"/>
    <xf numFmtId="0" fontId="30" fillId="3" borderId="8" xfId="0" applyFont="1" applyFill="1" applyBorder="1" applyAlignment="1">
      <alignment horizontal="center" vertical="center" wrapText="1"/>
    </xf>
    <xf numFmtId="164" fontId="28" fillId="3" borderId="0" xfId="0" applyNumberFormat="1" applyFont="1" applyFill="1" applyAlignment="1">
      <alignment horizontal="right"/>
    </xf>
    <xf numFmtId="2" fontId="28" fillId="3" borderId="0" xfId="0" applyNumberFormat="1" applyFont="1" applyFill="1"/>
    <xf numFmtId="0" fontId="13" fillId="3" borderId="19" xfId="0" applyFont="1" applyFill="1" applyBorder="1" applyAlignment="1">
      <alignment horizontal="left" vertical="center" wrapText="1"/>
    </xf>
    <xf numFmtId="49" fontId="28" fillId="3" borderId="20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2" fontId="28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left" vertical="center" wrapText="1"/>
    </xf>
    <xf numFmtId="0" fontId="32" fillId="3" borderId="0" xfId="0" applyFont="1" applyFill="1" applyAlignment="1">
      <alignment wrapText="1"/>
    </xf>
    <xf numFmtId="0" fontId="28" fillId="3" borderId="20" xfId="0" applyFont="1" applyFill="1" applyBorder="1" applyAlignment="1">
      <alignment horizontal="center" vertical="center" wrapText="1"/>
    </xf>
    <xf numFmtId="49" fontId="28" fillId="3" borderId="22" xfId="0" applyNumberFormat="1" applyFont="1" applyFill="1" applyBorder="1" applyAlignment="1">
      <alignment horizontal="center" vertical="center" wrapText="1"/>
    </xf>
    <xf numFmtId="0" fontId="32" fillId="3" borderId="0" xfId="0" applyFont="1" applyFill="1"/>
    <xf numFmtId="0" fontId="28" fillId="3" borderId="12" xfId="0" applyFont="1" applyFill="1" applyBorder="1" applyAlignment="1">
      <alignment horizontal="center" vertical="center" wrapText="1"/>
    </xf>
    <xf numFmtId="2" fontId="28" fillId="3" borderId="12" xfId="0" applyNumberFormat="1" applyFont="1" applyFill="1" applyBorder="1" applyAlignment="1">
      <alignment horizontal="center" vertical="center" wrapText="1"/>
    </xf>
    <xf numFmtId="0" fontId="28" fillId="3" borderId="23" xfId="0" applyFont="1" applyFill="1" applyBorder="1" applyAlignment="1">
      <alignment horizontal="left" vertical="center" wrapText="1"/>
    </xf>
    <xf numFmtId="49" fontId="41" fillId="3" borderId="0" xfId="0" applyNumberFormat="1" applyFont="1" applyFill="1"/>
    <xf numFmtId="0" fontId="28" fillId="3" borderId="24" xfId="0" applyFont="1" applyFill="1" applyBorder="1"/>
    <xf numFmtId="0" fontId="28" fillId="3" borderId="25" xfId="0" applyFont="1" applyFill="1" applyBorder="1" applyAlignment="1">
      <alignment horizontal="center"/>
    </xf>
    <xf numFmtId="0" fontId="28" fillId="3" borderId="10" xfId="0" applyFont="1" applyFill="1" applyBorder="1" applyAlignment="1">
      <alignment horizontal="center" vertical="center" wrapText="1"/>
    </xf>
    <xf numFmtId="2" fontId="28" fillId="3" borderId="10" xfId="0" applyNumberFormat="1" applyFont="1" applyFill="1" applyBorder="1" applyAlignment="1">
      <alignment horizontal="center" vertical="center" wrapText="1"/>
    </xf>
    <xf numFmtId="0" fontId="28" fillId="3" borderId="26" xfId="0" applyFont="1" applyFill="1" applyBorder="1" applyAlignment="1">
      <alignment horizontal="left" vertical="center" wrapText="1"/>
    </xf>
    <xf numFmtId="49" fontId="28" fillId="3" borderId="11" xfId="0" applyNumberFormat="1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left" vertical="top" wrapText="1"/>
    </xf>
    <xf numFmtId="0" fontId="28" fillId="3" borderId="16" xfId="0" applyFont="1" applyFill="1" applyBorder="1" applyAlignment="1">
      <alignment horizontal="center" vertical="center" wrapText="1"/>
    </xf>
    <xf numFmtId="2" fontId="28" fillId="3" borderId="16" xfId="0" applyNumberFormat="1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42" fillId="3" borderId="0" xfId="0" applyFont="1" applyFill="1" applyAlignment="1">
      <alignment horizontal="left"/>
    </xf>
    <xf numFmtId="0" fontId="41" fillId="3" borderId="0" xfId="0" applyFont="1" applyFill="1"/>
    <xf numFmtId="0" fontId="33" fillId="3" borderId="0" xfId="0" applyFont="1" applyFill="1"/>
    <xf numFmtId="0" fontId="31" fillId="3" borderId="28" xfId="0" applyFont="1" applyFill="1" applyBorder="1" applyAlignment="1">
      <alignment horizontal="left" vertical="center" wrapText="1"/>
    </xf>
    <xf numFmtId="0" fontId="31" fillId="3" borderId="29" xfId="0" applyFont="1" applyFill="1" applyBorder="1" applyAlignment="1">
      <alignment horizontal="left" vertical="center" wrapText="1"/>
    </xf>
    <xf numFmtId="2" fontId="34" fillId="3" borderId="0" xfId="0" applyNumberFormat="1" applyFont="1" applyFill="1" applyAlignment="1">
      <alignment horizontal="left"/>
    </xf>
    <xf numFmtId="0" fontId="31" fillId="3" borderId="0" xfId="0" applyFont="1" applyFill="1"/>
    <xf numFmtId="2" fontId="31" fillId="3" borderId="0" xfId="0" applyNumberFormat="1" applyFont="1" applyFill="1" applyAlignment="1">
      <alignment horizontal="center"/>
    </xf>
    <xf numFmtId="0" fontId="29" fillId="3" borderId="31" xfId="0" applyFont="1" applyFill="1" applyBorder="1" applyAlignment="1">
      <alignment horizontal="center"/>
    </xf>
    <xf numFmtId="0" fontId="29" fillId="3" borderId="5" xfId="0" applyFont="1" applyFill="1" applyBorder="1" applyAlignment="1">
      <alignment horizontal="left" vertical="center" wrapText="1"/>
    </xf>
    <xf numFmtId="2" fontId="29" fillId="3" borderId="0" xfId="0" applyNumberFormat="1" applyFont="1" applyFill="1" applyAlignment="1"/>
    <xf numFmtId="2" fontId="29" fillId="3" borderId="0" xfId="0" applyNumberFormat="1" applyFont="1" applyFill="1"/>
    <xf numFmtId="164" fontId="29" fillId="3" borderId="0" xfId="0" applyNumberFormat="1" applyFont="1" applyFill="1"/>
    <xf numFmtId="0" fontId="30" fillId="3" borderId="0" xfId="0" applyFont="1" applyFill="1" applyBorder="1" applyAlignment="1">
      <alignment horizontal="left" vertical="center" wrapText="1"/>
    </xf>
    <xf numFmtId="0" fontId="35" fillId="3" borderId="0" xfId="0" applyFont="1" applyFill="1" applyBorder="1" applyAlignment="1">
      <alignment horizontal="left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28" fillId="3" borderId="32" xfId="0" applyFont="1" applyFill="1" applyBorder="1" applyAlignment="1">
      <alignment horizontal="left" vertical="center" wrapText="1"/>
    </xf>
    <xf numFmtId="164" fontId="36" fillId="3" borderId="33" xfId="0" applyNumberFormat="1" applyFont="1" applyFill="1" applyBorder="1" applyAlignment="1">
      <alignment horizontal="center" vertical="center" wrapText="1"/>
    </xf>
    <xf numFmtId="164" fontId="28" fillId="3" borderId="33" xfId="0" applyNumberFormat="1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2" fontId="28" fillId="3" borderId="0" xfId="0" applyNumberFormat="1" applyFont="1" applyFill="1" applyAlignment="1">
      <alignment horizontal="center"/>
    </xf>
    <xf numFmtId="164" fontId="28" fillId="3" borderId="0" xfId="0" applyNumberFormat="1" applyFont="1" applyFill="1"/>
    <xf numFmtId="0" fontId="28" fillId="3" borderId="0" xfId="0" applyFont="1" applyFill="1" applyAlignment="1">
      <alignment horizontal="center"/>
    </xf>
    <xf numFmtId="0" fontId="43" fillId="3" borderId="0" xfId="0" applyFont="1" applyFill="1"/>
    <xf numFmtId="0" fontId="39" fillId="3" borderId="0" xfId="0" applyFont="1" applyFill="1"/>
    <xf numFmtId="2" fontId="44" fillId="4" borderId="15" xfId="0" applyNumberFormat="1" applyFont="1" applyFill="1" applyBorder="1" applyAlignment="1">
      <alignment horizontal="center" vertical="center"/>
    </xf>
    <xf numFmtId="2" fontId="45" fillId="3" borderId="0" xfId="0" applyNumberFormat="1" applyFont="1" applyFill="1" applyBorder="1" applyAlignment="1">
      <alignment horizontal="center" vertical="center" wrapText="1"/>
    </xf>
    <xf numFmtId="0" fontId="28" fillId="3" borderId="34" xfId="0" applyFont="1" applyFill="1" applyBorder="1" applyAlignment="1">
      <alignment horizontal="left" vertical="center" wrapText="1"/>
    </xf>
    <xf numFmtId="0" fontId="28" fillId="3" borderId="34" xfId="0" applyFont="1" applyFill="1" applyBorder="1" applyAlignment="1">
      <alignment horizontal="center" vertical="center" wrapText="1"/>
    </xf>
    <xf numFmtId="0" fontId="28" fillId="3" borderId="35" xfId="0" applyFont="1" applyFill="1" applyBorder="1" applyAlignment="1">
      <alignment horizontal="left" vertical="center" wrapText="1"/>
    </xf>
    <xf numFmtId="0" fontId="28" fillId="3" borderId="36" xfId="0" applyFont="1" applyFill="1" applyBorder="1" applyAlignment="1">
      <alignment horizontal="left" vertical="center" wrapText="1"/>
    </xf>
    <xf numFmtId="49" fontId="28" fillId="3" borderId="30" xfId="0" applyNumberFormat="1" applyFont="1" applyFill="1" applyBorder="1" applyAlignment="1">
      <alignment horizontal="center" vertical="center" wrapText="1"/>
    </xf>
    <xf numFmtId="2" fontId="28" fillId="3" borderId="13" xfId="0" applyNumberFormat="1" applyFont="1" applyFill="1" applyBorder="1" applyAlignment="1">
      <alignment horizontal="center" vertical="center" wrapText="1"/>
    </xf>
    <xf numFmtId="49" fontId="28" fillId="3" borderId="38" xfId="0" applyNumberFormat="1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2" fontId="28" fillId="3" borderId="39" xfId="0" applyNumberFormat="1" applyFont="1" applyFill="1" applyBorder="1" applyAlignment="1">
      <alignment horizontal="center" vertical="center" wrapText="1"/>
    </xf>
    <xf numFmtId="0" fontId="31" fillId="3" borderId="39" xfId="0" applyFont="1" applyFill="1" applyBorder="1" applyAlignment="1">
      <alignment horizontal="center" vertical="center" wrapText="1"/>
    </xf>
    <xf numFmtId="2" fontId="28" fillId="3" borderId="21" xfId="0" applyNumberFormat="1" applyFont="1" applyFill="1" applyBorder="1" applyAlignment="1">
      <alignment horizontal="center" vertical="center" wrapText="1"/>
    </xf>
    <xf numFmtId="2" fontId="28" fillId="3" borderId="33" xfId="0" applyNumberFormat="1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0" fontId="37" fillId="2" borderId="0" xfId="0" applyFont="1" applyFill="1"/>
    <xf numFmtId="2" fontId="38" fillId="0" borderId="0" xfId="0" applyNumberFormat="1" applyFont="1"/>
    <xf numFmtId="0" fontId="31" fillId="3" borderId="24" xfId="0" applyFont="1" applyFill="1" applyBorder="1" applyAlignment="1">
      <alignment horizontal="center"/>
    </xf>
    <xf numFmtId="165" fontId="11" fillId="3" borderId="42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2" fontId="20" fillId="3" borderId="12" xfId="0" applyNumberFormat="1" applyFont="1" applyFill="1" applyBorder="1" applyAlignment="1">
      <alignment horizontal="center" vertical="center" wrapText="1"/>
    </xf>
    <xf numFmtId="2" fontId="11" fillId="3" borderId="12" xfId="0" applyNumberFormat="1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2" fontId="19" fillId="3" borderId="6" xfId="0" applyNumberFormat="1" applyFont="1" applyFill="1" applyBorder="1" applyAlignment="1">
      <alignment horizontal="center" vertical="center" wrapText="1"/>
    </xf>
    <xf numFmtId="2" fontId="19" fillId="3" borderId="7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164" fontId="0" fillId="3" borderId="0" xfId="0" applyNumberFormat="1" applyFont="1" applyFill="1" applyAlignment="1">
      <alignment horizontal="center" vertical="center" wrapText="1"/>
    </xf>
    <xf numFmtId="2" fontId="0" fillId="3" borderId="0" xfId="0" applyNumberFormat="1" applyFont="1" applyFill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164" fontId="31" fillId="3" borderId="1" xfId="0" applyNumberFormat="1" applyFont="1" applyFill="1" applyBorder="1" applyAlignment="1">
      <alignment horizontal="center" vertical="center" wrapText="1"/>
    </xf>
    <xf numFmtId="2" fontId="31" fillId="3" borderId="1" xfId="0" applyNumberFormat="1" applyFont="1" applyFill="1" applyBorder="1" applyAlignment="1">
      <alignment horizontal="center" vertical="center" wrapText="1"/>
    </xf>
    <xf numFmtId="0" fontId="31" fillId="3" borderId="12" xfId="0" applyFont="1" applyFill="1" applyBorder="1" applyAlignment="1">
      <alignment horizontal="center" vertical="center" wrapText="1"/>
    </xf>
    <xf numFmtId="164" fontId="31" fillId="3" borderId="13" xfId="0" applyNumberFormat="1" applyFont="1" applyFill="1" applyBorder="1" applyAlignment="1">
      <alignment horizontal="center" vertical="center" wrapText="1"/>
    </xf>
    <xf numFmtId="2" fontId="31" fillId="3" borderId="12" xfId="0" applyNumberFormat="1" applyFont="1" applyFill="1" applyBorder="1" applyAlignment="1">
      <alignment horizontal="center" vertical="center" wrapText="1"/>
    </xf>
    <xf numFmtId="164" fontId="31" fillId="3" borderId="12" xfId="0" applyNumberFormat="1" applyFont="1" applyFill="1" applyBorder="1" applyAlignment="1">
      <alignment horizontal="center" vertical="center" wrapText="1"/>
    </xf>
    <xf numFmtId="2" fontId="20" fillId="3" borderId="10" xfId="0" applyNumberFormat="1" applyFont="1" applyFill="1" applyBorder="1" applyAlignment="1">
      <alignment horizontal="center" vertical="center"/>
    </xf>
    <xf numFmtId="2" fontId="20" fillId="3" borderId="1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2" fontId="13" fillId="3" borderId="6" xfId="0" applyNumberFormat="1" applyFont="1" applyFill="1" applyBorder="1" applyAlignment="1">
      <alignment horizontal="center" vertical="center" wrapText="1"/>
    </xf>
    <xf numFmtId="2" fontId="46" fillId="0" borderId="0" xfId="0" applyNumberFormat="1" applyFont="1"/>
    <xf numFmtId="0" fontId="28" fillId="6" borderId="0" xfId="0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4" fontId="28" fillId="3" borderId="39" xfId="0" applyNumberFormat="1" applyFont="1" applyFill="1" applyBorder="1" applyAlignment="1">
      <alignment horizontal="center" vertical="center" wrapText="1"/>
    </xf>
    <xf numFmtId="4" fontId="28" fillId="3" borderId="1" xfId="0" applyNumberFormat="1" applyFont="1" applyFill="1" applyBorder="1" applyAlignment="1">
      <alignment horizontal="center" vertical="center" wrapText="1"/>
    </xf>
    <xf numFmtId="4" fontId="28" fillId="3" borderId="16" xfId="0" applyNumberFormat="1" applyFont="1" applyFill="1" applyBorder="1" applyAlignment="1">
      <alignment horizontal="center" vertical="center" wrapText="1"/>
    </xf>
    <xf numFmtId="4" fontId="28" fillId="3" borderId="10" xfId="0" applyNumberFormat="1" applyFont="1" applyFill="1" applyBorder="1" applyAlignment="1">
      <alignment horizontal="center" vertical="center" wrapText="1"/>
    </xf>
    <xf numFmtId="4" fontId="31" fillId="3" borderId="12" xfId="0" applyNumberFormat="1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4" fontId="17" fillId="3" borderId="41" xfId="0" applyNumberFormat="1" applyFont="1" applyFill="1" applyBorder="1" applyAlignment="1">
      <alignment horizontal="center" vertical="center" wrapText="1"/>
    </xf>
    <xf numFmtId="4" fontId="17" fillId="3" borderId="33" xfId="0" applyNumberFormat="1" applyFont="1" applyFill="1" applyBorder="1" applyAlignment="1">
      <alignment horizontal="center" vertical="center" wrapText="1"/>
    </xf>
    <xf numFmtId="2" fontId="20" fillId="3" borderId="6" xfId="0" applyNumberFormat="1" applyFont="1" applyFill="1" applyBorder="1" applyAlignment="1">
      <alignment horizontal="center" vertical="center"/>
    </xf>
    <xf numFmtId="2" fontId="20" fillId="3" borderId="10" xfId="0" applyNumberFormat="1" applyFont="1" applyFill="1" applyBorder="1" applyAlignment="1">
      <alignment horizontal="center" vertical="center"/>
    </xf>
    <xf numFmtId="2" fontId="20" fillId="3" borderId="12" xfId="0" applyNumberFormat="1" applyFont="1" applyFill="1" applyBorder="1" applyAlignment="1">
      <alignment horizontal="center" vertical="center"/>
    </xf>
    <xf numFmtId="0" fontId="37" fillId="3" borderId="0" xfId="0" applyFont="1" applyFill="1" applyAlignment="1">
      <alignment wrapText="1"/>
    </xf>
    <xf numFmtId="2" fontId="31" fillId="3" borderId="0" xfId="0" applyNumberFormat="1" applyFont="1" applyFill="1" applyAlignment="1">
      <alignment horizontal="left" wrapText="1"/>
    </xf>
    <xf numFmtId="2" fontId="28" fillId="3" borderId="40" xfId="0" applyNumberFormat="1" applyFont="1" applyFill="1" applyBorder="1" applyAlignment="1">
      <alignment horizontal="center" vertical="center" wrapText="1"/>
    </xf>
    <xf numFmtId="49" fontId="28" fillId="3" borderId="50" xfId="0" applyNumberFormat="1" applyFont="1" applyFill="1" applyBorder="1" applyAlignment="1">
      <alignment horizontal="center" vertical="center" wrapText="1"/>
    </xf>
    <xf numFmtId="0" fontId="31" fillId="3" borderId="51" xfId="0" applyFont="1" applyFill="1" applyBorder="1" applyAlignment="1">
      <alignment horizontal="center"/>
    </xf>
    <xf numFmtId="0" fontId="29" fillId="3" borderId="50" xfId="0" applyFont="1" applyFill="1" applyBorder="1" applyAlignment="1">
      <alignment horizontal="center"/>
    </xf>
    <xf numFmtId="0" fontId="13" fillId="3" borderId="49" xfId="0" applyFont="1" applyFill="1" applyBorder="1"/>
    <xf numFmtId="0" fontId="31" fillId="3" borderId="35" xfId="0" applyFont="1" applyFill="1" applyBorder="1" applyAlignment="1">
      <alignment horizontal="left" vertical="center" wrapText="1"/>
    </xf>
    <xf numFmtId="0" fontId="31" fillId="3" borderId="34" xfId="0" applyFont="1" applyFill="1" applyBorder="1" applyAlignment="1">
      <alignment horizontal="left" vertical="center" wrapText="1"/>
    </xf>
    <xf numFmtId="0" fontId="29" fillId="3" borderId="28" xfId="0" applyFont="1" applyFill="1" applyBorder="1" applyAlignment="1">
      <alignment horizontal="left" vertical="center" wrapText="1"/>
    </xf>
    <xf numFmtId="0" fontId="31" fillId="4" borderId="38" xfId="0" applyFont="1" applyFill="1" applyBorder="1" applyAlignment="1">
      <alignment horizontal="center" vertical="center" wrapText="1"/>
    </xf>
    <xf numFmtId="164" fontId="31" fillId="3" borderId="40" xfId="0" applyNumberFormat="1" applyFont="1" applyFill="1" applyBorder="1" applyAlignment="1">
      <alignment horizontal="center" vertical="center" wrapText="1"/>
    </xf>
    <xf numFmtId="0" fontId="31" fillId="4" borderId="9" xfId="0" applyFont="1" applyFill="1" applyBorder="1" applyAlignment="1">
      <alignment horizontal="center" vertical="center" wrapText="1"/>
    </xf>
    <xf numFmtId="164" fontId="31" fillId="3" borderId="52" xfId="0" applyNumberFormat="1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center" vertical="center" wrapText="1"/>
    </xf>
    <xf numFmtId="164" fontId="31" fillId="3" borderId="21" xfId="0" applyNumberFormat="1" applyFont="1" applyFill="1" applyBorder="1" applyAlignment="1">
      <alignment horizontal="center" vertical="center" wrapText="1"/>
    </xf>
    <xf numFmtId="0" fontId="28" fillId="4" borderId="20" xfId="0" applyFont="1" applyFill="1" applyBorder="1" applyAlignment="1">
      <alignment horizontal="center" vertical="center" wrapText="1"/>
    </xf>
    <xf numFmtId="0" fontId="31" fillId="4" borderId="24" xfId="0" applyFont="1" applyFill="1" applyBorder="1" applyAlignment="1">
      <alignment horizontal="center" vertical="center" wrapText="1"/>
    </xf>
    <xf numFmtId="164" fontId="31" fillId="3" borderId="27" xfId="0" applyNumberFormat="1" applyFont="1" applyFill="1" applyBorder="1" applyAlignment="1">
      <alignment horizontal="center" vertical="center" wrapText="1"/>
    </xf>
    <xf numFmtId="0" fontId="20" fillId="4" borderId="11" xfId="2" applyNumberFormat="1" applyFont="1" applyFill="1" applyBorder="1" applyAlignment="1" applyProtection="1">
      <alignment horizontal="center" vertical="center" wrapText="1"/>
      <protection locked="0"/>
    </xf>
    <xf numFmtId="164" fontId="31" fillId="3" borderId="23" xfId="0" applyNumberFormat="1" applyFont="1" applyFill="1" applyBorder="1" applyAlignment="1">
      <alignment horizontal="center" vertical="center" wrapText="1"/>
    </xf>
    <xf numFmtId="0" fontId="20" fillId="4" borderId="20" xfId="2" applyNumberFormat="1" applyFont="1" applyFill="1" applyBorder="1" applyAlignment="1" applyProtection="1">
      <alignment horizontal="center" vertical="center" wrapText="1"/>
      <protection locked="0"/>
    </xf>
    <xf numFmtId="2" fontId="31" fillId="3" borderId="21" xfId="0" applyNumberFormat="1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4" fontId="17" fillId="3" borderId="21" xfId="0" applyNumberFormat="1" applyFont="1" applyFill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center" vertical="center" wrapText="1"/>
    </xf>
    <xf numFmtId="2" fontId="14" fillId="3" borderId="8" xfId="0" applyNumberFormat="1" applyFont="1" applyFill="1" applyBorder="1" applyAlignment="1">
      <alignment horizontal="center" vertical="center" wrapText="1"/>
    </xf>
    <xf numFmtId="2" fontId="14" fillId="3" borderId="7" xfId="0" applyNumberFormat="1" applyFont="1" applyFill="1" applyBorder="1" applyAlignment="1">
      <alignment horizontal="center" vertical="center" wrapText="1"/>
    </xf>
    <xf numFmtId="0" fontId="28" fillId="3" borderId="53" xfId="0" applyFont="1" applyFill="1" applyBorder="1" applyAlignment="1">
      <alignment horizontal="center"/>
    </xf>
    <xf numFmtId="0" fontId="31" fillId="3" borderId="33" xfId="0" applyFont="1" applyFill="1" applyBorder="1" applyAlignment="1">
      <alignment horizontal="center" vertical="center" wrapText="1"/>
    </xf>
    <xf numFmtId="4" fontId="28" fillId="3" borderId="33" xfId="0" applyNumberFormat="1" applyFont="1" applyFill="1" applyBorder="1" applyAlignment="1">
      <alignment horizontal="center" vertical="center" wrapText="1"/>
    </xf>
    <xf numFmtId="2" fontId="41" fillId="3" borderId="41" xfId="0" applyNumberFormat="1" applyFont="1" applyFill="1" applyBorder="1" applyAlignment="1">
      <alignment horizontal="center" vertical="center" wrapText="1"/>
    </xf>
    <xf numFmtId="0" fontId="30" fillId="3" borderId="54" xfId="0" applyFont="1" applyFill="1" applyBorder="1" applyAlignment="1">
      <alignment horizontal="center" vertical="center" wrapText="1"/>
    </xf>
    <xf numFmtId="0" fontId="28" fillId="3" borderId="33" xfId="0" applyFont="1" applyFill="1" applyBorder="1" applyAlignment="1">
      <alignment horizontal="center" vertical="center" wrapText="1"/>
    </xf>
    <xf numFmtId="2" fontId="28" fillId="3" borderId="26" xfId="0" applyNumberFormat="1" applyFont="1" applyFill="1" applyBorder="1" applyAlignment="1">
      <alignment horizontal="center" vertical="center" wrapText="1"/>
    </xf>
    <xf numFmtId="2" fontId="20" fillId="3" borderId="17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47" fillId="0" borderId="0" xfId="0" applyFont="1" applyAlignment="1">
      <alignment wrapText="1"/>
    </xf>
    <xf numFmtId="0" fontId="16" fillId="3" borderId="45" xfId="2" applyNumberFormat="1" applyFont="1" applyFill="1" applyBorder="1" applyAlignment="1" applyProtection="1">
      <alignment horizontal="center" vertical="center" wrapText="1"/>
      <protection locked="0"/>
    </xf>
    <xf numFmtId="0" fontId="16" fillId="3" borderId="15" xfId="2" applyNumberFormat="1" applyFont="1" applyFill="1" applyBorder="1" applyAlignment="1" applyProtection="1">
      <alignment horizontal="center" vertical="center" wrapText="1"/>
      <protection locked="0"/>
    </xf>
    <xf numFmtId="2" fontId="20" fillId="3" borderId="10" xfId="0" applyNumberFormat="1" applyFont="1" applyFill="1" applyBorder="1" applyAlignment="1">
      <alignment horizontal="center" vertical="center"/>
    </xf>
    <xf numFmtId="2" fontId="20" fillId="3" borderId="12" xfId="0" applyNumberFormat="1" applyFont="1" applyFill="1" applyBorder="1" applyAlignment="1">
      <alignment horizontal="center" vertical="center"/>
    </xf>
    <xf numFmtId="2" fontId="20" fillId="3" borderId="13" xfId="0" applyNumberFormat="1" applyFont="1" applyFill="1" applyBorder="1" applyAlignment="1">
      <alignment horizontal="center" vertical="center"/>
    </xf>
    <xf numFmtId="2" fontId="20" fillId="3" borderId="33" xfId="0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47" fillId="3" borderId="0" xfId="0" applyFont="1" applyFill="1" applyAlignment="1">
      <alignment wrapText="1"/>
    </xf>
    <xf numFmtId="0" fontId="13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0" fontId="30" fillId="3" borderId="0" xfId="0" applyFont="1" applyFill="1" applyBorder="1" applyAlignment="1">
      <alignment horizontal="center" vertical="center" wrapText="1"/>
    </xf>
    <xf numFmtId="0" fontId="35" fillId="3" borderId="48" xfId="0" applyFont="1" applyFill="1" applyBorder="1" applyAlignment="1">
      <alignment horizontal="left" vertical="center" wrapText="1"/>
    </xf>
    <xf numFmtId="0" fontId="35" fillId="3" borderId="0" xfId="0" applyFont="1" applyFill="1" applyBorder="1" applyAlignment="1">
      <alignment horizontal="left"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_ZV1PIV98" xfId="2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ena\&#1041;&#1102;&#1076;&#1078;&#1077;&#1090;%202019\&#1047;&#1074;&#1110;&#1090;&#1080;%202019\&#1057;&#1060;%201%20&#1082;&#1074;&#1072;&#1088;&#1090;&#1072;&#1083;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сп.ф."/>
      <sheetName val="Використ сп_ф"/>
    </sheetNames>
    <sheetDataSet>
      <sheetData sheetId="0">
        <row r="9">
          <cell r="D9">
            <v>30410.81</v>
          </cell>
        </row>
        <row r="23">
          <cell r="D23">
            <v>591618.35</v>
          </cell>
        </row>
        <row r="24">
          <cell r="D24">
            <v>215554.15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2"/>
  <sheetViews>
    <sheetView view="pageBreakPreview" zoomScale="70" zoomScaleSheetLayoutView="70" workbookViewId="0">
      <pane ySplit="5" topLeftCell="A15" activePane="bottomLeft" state="frozen"/>
      <selection pane="bottomLeft" activeCell="K24" sqref="K24"/>
    </sheetView>
  </sheetViews>
  <sheetFormatPr defaultRowHeight="12.75" x14ac:dyDescent="0.2"/>
  <cols>
    <col min="1" max="1" width="22.85546875" style="8" customWidth="1"/>
    <col min="2" max="2" width="66" customWidth="1"/>
    <col min="3" max="3" width="20.7109375" customWidth="1"/>
    <col min="4" max="4" width="18.28515625" style="5" customWidth="1"/>
    <col min="5" max="5" width="19.7109375" style="11" customWidth="1"/>
    <col min="6" max="6" width="15.42578125" hidden="1" customWidth="1"/>
    <col min="7" max="7" width="12.140625" hidden="1" customWidth="1"/>
    <col min="8" max="8" width="13.7109375" customWidth="1"/>
    <col min="9" max="9" width="12.42578125" customWidth="1"/>
  </cols>
  <sheetData>
    <row r="1" spans="1:9" ht="28.5" hidden="1" customHeight="1" x14ac:dyDescent="0.25">
      <c r="D1" s="252" t="s">
        <v>96</v>
      </c>
      <c r="E1" s="252"/>
      <c r="F1" s="2"/>
    </row>
    <row r="2" spans="1:9" ht="25.5" hidden="1" customHeight="1" x14ac:dyDescent="0.25">
      <c r="D2" s="252" t="s">
        <v>98</v>
      </c>
      <c r="E2" s="252"/>
      <c r="F2" s="2"/>
    </row>
    <row r="3" spans="1:9" s="19" customFormat="1" ht="20.25" x14ac:dyDescent="0.3">
      <c r="A3" s="17"/>
      <c r="B3" s="18" t="s">
        <v>140</v>
      </c>
      <c r="C3" s="18"/>
      <c r="D3" s="158"/>
      <c r="E3" s="18"/>
      <c r="F3" s="18"/>
    </row>
    <row r="4" spans="1:9" ht="13.5" thickBot="1" x14ac:dyDescent="0.25">
      <c r="A4" s="10"/>
      <c r="B4" s="11"/>
      <c r="C4" s="11"/>
      <c r="D4" s="159"/>
      <c r="F4" s="11"/>
    </row>
    <row r="5" spans="1:9" s="16" customFormat="1" ht="48" thickBot="1" x14ac:dyDescent="0.3">
      <c r="A5" s="24" t="s">
        <v>12</v>
      </c>
      <c r="B5" s="25" t="s">
        <v>13</v>
      </c>
      <c r="C5" s="24" t="s">
        <v>109</v>
      </c>
      <c r="D5" s="25" t="s">
        <v>14</v>
      </c>
      <c r="E5" s="24" t="s">
        <v>142</v>
      </c>
      <c r="F5" s="26" t="s">
        <v>27</v>
      </c>
    </row>
    <row r="6" spans="1:9" s="69" customFormat="1" ht="38.25" customHeight="1" thickBot="1" x14ac:dyDescent="0.3">
      <c r="A6" s="253" t="s">
        <v>88</v>
      </c>
      <c r="B6" s="254"/>
      <c r="C6" s="68">
        <f>C9</f>
        <v>0</v>
      </c>
      <c r="D6" s="68">
        <f>D9</f>
        <v>30410.81</v>
      </c>
      <c r="E6" s="68">
        <f>E9</f>
        <v>0</v>
      </c>
      <c r="F6" s="28"/>
    </row>
    <row r="7" spans="1:9" ht="30" x14ac:dyDescent="0.25">
      <c r="A7" s="32">
        <v>12020200</v>
      </c>
      <c r="B7" s="33" t="s">
        <v>47</v>
      </c>
      <c r="C7" s="196">
        <v>0</v>
      </c>
      <c r="D7" s="255">
        <v>30410.81</v>
      </c>
      <c r="E7" s="212">
        <v>0</v>
      </c>
      <c r="F7" s="34"/>
      <c r="H7" s="4"/>
    </row>
    <row r="8" spans="1:9" ht="45.75" customHeight="1" thickBot="1" x14ac:dyDescent="0.3">
      <c r="A8" s="35">
        <v>18041500</v>
      </c>
      <c r="B8" s="36" t="s">
        <v>48</v>
      </c>
      <c r="C8" s="197">
        <v>0</v>
      </c>
      <c r="D8" s="256"/>
      <c r="E8" s="213">
        <v>0</v>
      </c>
      <c r="F8" s="37"/>
      <c r="H8" s="4"/>
    </row>
    <row r="9" spans="1:9" s="71" customFormat="1" ht="31.5" customHeight="1" thickBot="1" x14ac:dyDescent="0.3">
      <c r="A9" s="29"/>
      <c r="B9" s="30" t="s">
        <v>23</v>
      </c>
      <c r="C9" s="68">
        <v>0</v>
      </c>
      <c r="D9" s="68">
        <f>D7</f>
        <v>30410.81</v>
      </c>
      <c r="E9" s="68">
        <f>E7+E8</f>
        <v>0</v>
      </c>
      <c r="F9" s="70"/>
      <c r="H9" s="72"/>
    </row>
    <row r="10" spans="1:9" ht="30" customHeight="1" x14ac:dyDescent="0.25">
      <c r="A10" s="38" t="s">
        <v>49</v>
      </c>
      <c r="B10" s="33" t="s">
        <v>50</v>
      </c>
      <c r="C10" s="196">
        <v>0</v>
      </c>
      <c r="D10" s="249">
        <v>1236716.78</v>
      </c>
      <c r="E10" s="212">
        <v>0</v>
      </c>
      <c r="F10" s="34"/>
      <c r="H10" s="4"/>
    </row>
    <row r="11" spans="1:9" s="12" customFormat="1" ht="75" customHeight="1" x14ac:dyDescent="0.25">
      <c r="A11" s="39">
        <v>33010104</v>
      </c>
      <c r="B11" s="36" t="s">
        <v>75</v>
      </c>
      <c r="C11" s="197">
        <v>0</v>
      </c>
      <c r="D11" s="257"/>
      <c r="E11" s="213">
        <v>177562.3</v>
      </c>
      <c r="F11" s="34"/>
    </row>
    <row r="12" spans="1:9" s="12" customFormat="1" ht="19.5" customHeight="1" x14ac:dyDescent="0.25">
      <c r="A12" s="40">
        <v>24170000</v>
      </c>
      <c r="B12" s="36" t="s">
        <v>72</v>
      </c>
      <c r="C12" s="41">
        <v>300000</v>
      </c>
      <c r="D12" s="257"/>
      <c r="E12" s="42">
        <v>172240.24</v>
      </c>
      <c r="F12" s="34"/>
    </row>
    <row r="13" spans="1:9" ht="32.25" customHeight="1" x14ac:dyDescent="0.25">
      <c r="A13" s="40" t="s">
        <v>77</v>
      </c>
      <c r="B13" s="36" t="s">
        <v>56</v>
      </c>
      <c r="C13" s="197">
        <v>0</v>
      </c>
      <c r="D13" s="257"/>
      <c r="E13" s="213">
        <v>0</v>
      </c>
      <c r="F13" s="43"/>
      <c r="H13" s="4"/>
    </row>
    <row r="14" spans="1:9" s="12" customFormat="1" ht="26.25" customHeight="1" x14ac:dyDescent="0.25">
      <c r="A14" s="40">
        <v>41053900</v>
      </c>
      <c r="B14" s="44" t="s">
        <v>102</v>
      </c>
      <c r="C14" s="42">
        <v>0</v>
      </c>
      <c r="D14" s="257"/>
      <c r="E14" s="42"/>
      <c r="F14" s="45"/>
      <c r="H14" s="175" t="s">
        <v>100</v>
      </c>
      <c r="I14" s="175"/>
    </row>
    <row r="15" spans="1:9" s="12" customFormat="1" ht="30.75" customHeight="1" x14ac:dyDescent="0.25">
      <c r="A15" s="39">
        <v>41034503</v>
      </c>
      <c r="B15" s="36" t="s">
        <v>95</v>
      </c>
      <c r="C15" s="42">
        <v>0</v>
      </c>
      <c r="D15" s="257"/>
      <c r="E15" s="213">
        <v>0</v>
      </c>
      <c r="F15" s="37"/>
    </row>
    <row r="16" spans="1:9" ht="26.25" customHeight="1" thickBot="1" x14ac:dyDescent="0.25">
      <c r="A16" s="39"/>
      <c r="B16" s="73" t="s">
        <v>79</v>
      </c>
      <c r="C16" s="46">
        <f>C12</f>
        <v>300000</v>
      </c>
      <c r="D16" s="258"/>
      <c r="E16" s="213">
        <f>E10+E12+E11+E14+E15</f>
        <v>349802.54</v>
      </c>
      <c r="F16" s="37"/>
      <c r="H16" s="4"/>
    </row>
    <row r="17" spans="1:45" s="12" customFormat="1" ht="23.25" customHeight="1" thickBot="1" x14ac:dyDescent="0.25">
      <c r="A17" s="47" t="s">
        <v>77</v>
      </c>
      <c r="B17" s="48" t="s">
        <v>86</v>
      </c>
      <c r="C17" s="49">
        <f>10235000</f>
        <v>10235000</v>
      </c>
      <c r="D17" s="160"/>
      <c r="E17" s="211">
        <f>3000000+3000000+3000000+1235000+3957000+1250000+4208428+2713100+2000000+3000000+3000000+1430269+24411+100000</f>
        <v>31918208</v>
      </c>
      <c r="F17" s="50"/>
      <c r="H17" s="14" t="s">
        <v>92</v>
      </c>
    </row>
    <row r="18" spans="1:45" s="71" customFormat="1" ht="26.25" customHeight="1" thickBot="1" x14ac:dyDescent="0.3">
      <c r="A18" s="74"/>
      <c r="B18" s="31" t="s">
        <v>51</v>
      </c>
      <c r="C18" s="75">
        <f>C10+C11+C12+C14</f>
        <v>300000</v>
      </c>
      <c r="D18" s="76">
        <f>D10</f>
        <v>1236716.78</v>
      </c>
      <c r="E18" s="76">
        <f>E16</f>
        <v>349802.54</v>
      </c>
      <c r="F18" s="77"/>
      <c r="H18" s="78"/>
    </row>
    <row r="19" spans="1:45" s="12" customFormat="1" ht="29.25" customHeight="1" x14ac:dyDescent="0.25">
      <c r="A19" s="51">
        <v>19010100</v>
      </c>
      <c r="B19" s="33" t="s">
        <v>80</v>
      </c>
      <c r="C19" s="196">
        <v>70800</v>
      </c>
      <c r="D19" s="249">
        <v>591618.35</v>
      </c>
      <c r="E19" s="212">
        <v>53397.34</v>
      </c>
      <c r="F19" s="52"/>
    </row>
    <row r="20" spans="1:45" s="12" customFormat="1" ht="30.75" customHeight="1" x14ac:dyDescent="0.25">
      <c r="A20" s="40">
        <v>19010200</v>
      </c>
      <c r="B20" s="44" t="s">
        <v>81</v>
      </c>
      <c r="C20" s="42">
        <v>28800</v>
      </c>
      <c r="D20" s="250"/>
      <c r="E20" s="42">
        <v>24892.23</v>
      </c>
      <c r="F20" s="53"/>
    </row>
    <row r="21" spans="1:45" s="12" customFormat="1" ht="44.25" customHeight="1" x14ac:dyDescent="0.25">
      <c r="A21" s="40">
        <v>19010300</v>
      </c>
      <c r="B21" s="44" t="s">
        <v>82</v>
      </c>
      <c r="C21" s="42">
        <v>400</v>
      </c>
      <c r="D21" s="250"/>
      <c r="E21" s="42">
        <v>214.93</v>
      </c>
      <c r="F21" s="53"/>
    </row>
    <row r="22" spans="1:45" s="12" customFormat="1" ht="44.25" customHeight="1" thickBot="1" x14ac:dyDescent="0.3">
      <c r="A22" s="39">
        <v>24062100</v>
      </c>
      <c r="B22" s="54" t="s">
        <v>83</v>
      </c>
      <c r="C22" s="197">
        <v>0</v>
      </c>
      <c r="D22" s="251"/>
      <c r="E22" s="213">
        <v>239.94</v>
      </c>
      <c r="F22" s="43"/>
      <c r="I22" s="13"/>
    </row>
    <row r="23" spans="1:45" s="71" customFormat="1" ht="19.5" customHeight="1" thickBot="1" x14ac:dyDescent="0.3">
      <c r="A23" s="29"/>
      <c r="B23" s="30" t="s">
        <v>52</v>
      </c>
      <c r="C23" s="68">
        <f>C19+C20+C21+C22</f>
        <v>100000</v>
      </c>
      <c r="D23" s="68">
        <f>D19</f>
        <v>591618.35</v>
      </c>
      <c r="E23" s="68">
        <f>E19+E20+E21+E22</f>
        <v>78744.439999999988</v>
      </c>
      <c r="F23" s="79"/>
      <c r="H23" s="78"/>
      <c r="I23" s="80"/>
    </row>
    <row r="24" spans="1:45" s="82" customFormat="1" ht="42" customHeight="1" thickBot="1" x14ac:dyDescent="0.3">
      <c r="A24" s="81">
        <v>21110000</v>
      </c>
      <c r="B24" s="85" t="s">
        <v>91</v>
      </c>
      <c r="C24" s="86">
        <v>0</v>
      </c>
      <c r="D24" s="86">
        <v>215554.15</v>
      </c>
      <c r="E24" s="86">
        <v>253035</v>
      </c>
      <c r="F24" s="86"/>
      <c r="H24" s="83"/>
      <c r="I24" s="84"/>
    </row>
    <row r="25" spans="1:45" s="69" customFormat="1" ht="29.25" customHeight="1" thickBot="1" x14ac:dyDescent="0.3">
      <c r="A25" s="253" t="s">
        <v>89</v>
      </c>
      <c r="B25" s="254"/>
      <c r="C25" s="68">
        <f t="shared" ref="C25:D25" si="0">C26</f>
        <v>6500000</v>
      </c>
      <c r="D25" s="68">
        <f t="shared" si="0"/>
        <v>661722.61</v>
      </c>
      <c r="E25" s="68">
        <f>E26</f>
        <v>4581720.29</v>
      </c>
      <c r="F25" s="31"/>
    </row>
    <row r="26" spans="1:45" ht="29.25" customHeight="1" thickBot="1" x14ac:dyDescent="0.25">
      <c r="A26" s="89"/>
      <c r="B26" s="66" t="s">
        <v>22</v>
      </c>
      <c r="C26" s="27">
        <f t="shared" ref="C26:D26" si="1">C27+C28+C30+C32+C33+C31</f>
        <v>6500000</v>
      </c>
      <c r="D26" s="27">
        <f t="shared" si="1"/>
        <v>661722.61</v>
      </c>
      <c r="E26" s="27">
        <f>E27+E28+E30+E32+E33+E31</f>
        <v>4581720.29</v>
      </c>
      <c r="F26" s="67"/>
      <c r="H26" s="262"/>
      <c r="I26" s="262"/>
      <c r="J26" s="262"/>
      <c r="K26" s="87"/>
      <c r="L26" s="87"/>
      <c r="M26" s="87"/>
      <c r="N26" s="87"/>
    </row>
    <row r="27" spans="1:45" s="7" customFormat="1" ht="48.75" customHeight="1" x14ac:dyDescent="0.2">
      <c r="A27" s="55">
        <v>25010100</v>
      </c>
      <c r="B27" s="88" t="s">
        <v>59</v>
      </c>
      <c r="C27" s="91">
        <v>6400000</v>
      </c>
      <c r="D27" s="88">
        <v>585747.18999999994</v>
      </c>
      <c r="E27" s="91">
        <v>4356573.24</v>
      </c>
      <c r="F27" s="88"/>
      <c r="G27" s="21">
        <f>53580+201114.63+121095.28+133728+444981+570774.09+292809.63+329697</f>
        <v>2147779.63</v>
      </c>
      <c r="H27" s="23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s="92" customFormat="1" ht="28.5" customHeight="1" x14ac:dyDescent="0.2">
      <c r="A28" s="55">
        <v>25010100</v>
      </c>
      <c r="B28" s="55" t="s">
        <v>46</v>
      </c>
      <c r="C28" s="55">
        <v>0</v>
      </c>
      <c r="D28" s="55">
        <v>25971.7</v>
      </c>
      <c r="E28" s="58"/>
      <c r="F28" s="55"/>
      <c r="H28" s="93"/>
      <c r="I28" s="22"/>
      <c r="J28" s="94"/>
      <c r="K28" s="94"/>
      <c r="L28" s="94"/>
    </row>
    <row r="29" spans="1:45" s="92" customFormat="1" ht="24.75" hidden="1" customHeight="1" x14ac:dyDescent="0.2">
      <c r="A29" s="55"/>
      <c r="B29" s="55" t="s">
        <v>43</v>
      </c>
      <c r="C29" s="55"/>
      <c r="D29" s="55"/>
      <c r="E29" s="55"/>
      <c r="F29" s="55"/>
    </row>
    <row r="30" spans="1:45" s="92" customFormat="1" ht="29.25" customHeight="1" x14ac:dyDescent="0.2">
      <c r="A30" s="55">
        <v>25010100</v>
      </c>
      <c r="B30" s="55" t="s">
        <v>28</v>
      </c>
      <c r="C30" s="58">
        <v>100000</v>
      </c>
      <c r="D30" s="58">
        <v>46872.67</v>
      </c>
      <c r="E30" s="58">
        <v>200000</v>
      </c>
      <c r="F30" s="55"/>
    </row>
    <row r="31" spans="1:45" s="92" customFormat="1" ht="29.25" customHeight="1" x14ac:dyDescent="0.2">
      <c r="A31" s="55">
        <v>25010300</v>
      </c>
      <c r="B31" s="55" t="s">
        <v>138</v>
      </c>
      <c r="C31" s="58"/>
      <c r="D31" s="58">
        <v>0</v>
      </c>
      <c r="E31" s="58">
        <v>21980</v>
      </c>
      <c r="F31" s="55"/>
    </row>
    <row r="32" spans="1:45" s="92" customFormat="1" ht="29.25" customHeight="1" x14ac:dyDescent="0.2">
      <c r="A32" s="55">
        <v>25010400</v>
      </c>
      <c r="B32" s="55" t="s">
        <v>105</v>
      </c>
      <c r="C32" s="58">
        <v>0</v>
      </c>
      <c r="D32" s="58">
        <v>2100</v>
      </c>
      <c r="E32" s="58">
        <v>3167.05</v>
      </c>
      <c r="F32" s="55"/>
    </row>
    <row r="33" spans="1:9" s="92" customFormat="1" ht="31.5" customHeight="1" thickBot="1" x14ac:dyDescent="0.25">
      <c r="A33" s="55">
        <v>25020100</v>
      </c>
      <c r="B33" s="55" t="s">
        <v>104</v>
      </c>
      <c r="C33" s="58">
        <v>0</v>
      </c>
      <c r="D33" s="58">
        <f>1030.35+0.7</f>
        <v>1031.05</v>
      </c>
      <c r="E33" s="58"/>
      <c r="F33" s="55" t="s">
        <v>21</v>
      </c>
      <c r="G33" s="20"/>
      <c r="H33" s="95" t="s">
        <v>106</v>
      </c>
    </row>
    <row r="34" spans="1:9" s="11" customFormat="1" ht="21.75" hidden="1" customHeight="1" x14ac:dyDescent="0.2">
      <c r="A34" s="59" t="s">
        <v>90</v>
      </c>
      <c r="B34" s="57" t="s">
        <v>45</v>
      </c>
      <c r="C34" s="58">
        <v>0</v>
      </c>
      <c r="D34" s="56">
        <f>1030.35+0.7</f>
        <v>1031.05</v>
      </c>
      <c r="E34" s="56">
        <v>0</v>
      </c>
      <c r="F34" s="60" t="s">
        <v>21</v>
      </c>
      <c r="G34" s="90"/>
      <c r="H34" s="90"/>
    </row>
    <row r="35" spans="1:9" ht="29.25" hidden="1" customHeight="1" x14ac:dyDescent="0.2">
      <c r="A35" s="59" t="s">
        <v>20</v>
      </c>
      <c r="B35" s="57" t="s">
        <v>61</v>
      </c>
      <c r="C35" s="58">
        <v>0</v>
      </c>
      <c r="D35" s="58">
        <v>0</v>
      </c>
      <c r="E35" s="56">
        <v>0</v>
      </c>
      <c r="F35" s="60" t="s">
        <v>21</v>
      </c>
      <c r="G35" s="198"/>
      <c r="H35" s="198"/>
    </row>
    <row r="36" spans="1:9" ht="29.25" hidden="1" customHeight="1" x14ac:dyDescent="0.2">
      <c r="A36" s="59" t="s">
        <v>30</v>
      </c>
      <c r="B36" s="57" t="s">
        <v>42</v>
      </c>
      <c r="C36" s="58">
        <v>0</v>
      </c>
      <c r="D36" s="58">
        <v>0</v>
      </c>
      <c r="E36" s="56"/>
      <c r="F36" s="60" t="s">
        <v>21</v>
      </c>
      <c r="G36" s="198"/>
      <c r="H36" s="198"/>
    </row>
    <row r="37" spans="1:9" ht="15.75" hidden="1" customHeight="1" x14ac:dyDescent="0.25">
      <c r="A37" s="59" t="s">
        <v>30</v>
      </c>
      <c r="B37" s="57" t="s">
        <v>60</v>
      </c>
      <c r="C37" s="58">
        <v>0</v>
      </c>
      <c r="D37" s="58">
        <v>0</v>
      </c>
      <c r="E37" s="61">
        <v>0</v>
      </c>
      <c r="F37" s="60"/>
      <c r="G37" s="198"/>
      <c r="H37" s="198"/>
    </row>
    <row r="38" spans="1:9" ht="16.5" hidden="1" customHeight="1" x14ac:dyDescent="0.2">
      <c r="A38" s="59" t="s">
        <v>19</v>
      </c>
      <c r="B38" s="57" t="s">
        <v>62</v>
      </c>
      <c r="C38" s="58">
        <v>0</v>
      </c>
      <c r="D38" s="58">
        <v>0</v>
      </c>
      <c r="E38" s="56">
        <v>0</v>
      </c>
      <c r="F38" s="60" t="s">
        <v>21</v>
      </c>
      <c r="G38" s="263" t="s">
        <v>78</v>
      </c>
      <c r="H38" s="264"/>
      <c r="I38" s="264"/>
    </row>
    <row r="39" spans="1:9" ht="12.75" hidden="1" customHeight="1" x14ac:dyDescent="0.2">
      <c r="A39" s="57">
        <v>110502</v>
      </c>
      <c r="B39" s="57" t="s">
        <v>63</v>
      </c>
      <c r="C39" s="58">
        <v>0</v>
      </c>
      <c r="D39" s="58">
        <v>0</v>
      </c>
      <c r="E39" s="56"/>
      <c r="F39" s="60" t="s">
        <v>21</v>
      </c>
      <c r="G39" s="198"/>
      <c r="H39" s="198"/>
    </row>
    <row r="40" spans="1:9" ht="13.5" hidden="1" customHeight="1" x14ac:dyDescent="0.2">
      <c r="A40" s="57">
        <v>100102</v>
      </c>
      <c r="B40" s="57" t="s">
        <v>64</v>
      </c>
      <c r="C40" s="58">
        <v>0</v>
      </c>
      <c r="D40" s="58">
        <v>0</v>
      </c>
      <c r="E40" s="56">
        <v>0</v>
      </c>
      <c r="F40" s="60" t="s">
        <v>21</v>
      </c>
      <c r="G40" s="198"/>
      <c r="H40" s="198"/>
    </row>
    <row r="41" spans="1:9" ht="17.25" hidden="1" customHeight="1" x14ac:dyDescent="0.2">
      <c r="A41" s="57">
        <v>100201</v>
      </c>
      <c r="B41" s="57" t="s">
        <v>65</v>
      </c>
      <c r="C41" s="58">
        <v>0</v>
      </c>
      <c r="D41" s="58">
        <v>0</v>
      </c>
      <c r="E41" s="56">
        <v>0</v>
      </c>
      <c r="F41" s="60" t="s">
        <v>21</v>
      </c>
      <c r="G41" s="198"/>
      <c r="H41" s="198"/>
    </row>
    <row r="42" spans="1:9" ht="54.75" hidden="1" customHeight="1" x14ac:dyDescent="0.2">
      <c r="A42" s="57">
        <v>100208</v>
      </c>
      <c r="B42" s="57" t="s">
        <v>40</v>
      </c>
      <c r="C42" s="58">
        <v>0</v>
      </c>
      <c r="D42" s="58">
        <v>0</v>
      </c>
      <c r="E42" s="56"/>
      <c r="F42" s="60" t="s">
        <v>21</v>
      </c>
      <c r="G42" s="198"/>
      <c r="H42" s="198"/>
    </row>
    <row r="43" spans="1:9" ht="14.25" hidden="1" customHeight="1" x14ac:dyDescent="0.2">
      <c r="A43" s="57">
        <v>100202</v>
      </c>
      <c r="B43" s="57" t="s">
        <v>66</v>
      </c>
      <c r="C43" s="58">
        <v>0</v>
      </c>
      <c r="D43" s="58">
        <v>0</v>
      </c>
      <c r="E43" s="56">
        <v>0</v>
      </c>
      <c r="F43" s="60" t="s">
        <v>21</v>
      </c>
      <c r="G43" s="198"/>
      <c r="H43" s="198"/>
    </row>
    <row r="44" spans="1:9" ht="14.25" hidden="1" customHeight="1" x14ac:dyDescent="0.2">
      <c r="A44" s="57">
        <v>100203</v>
      </c>
      <c r="B44" s="57" t="s">
        <v>67</v>
      </c>
      <c r="C44" s="58">
        <v>0</v>
      </c>
      <c r="D44" s="58">
        <v>0</v>
      </c>
      <c r="E44" s="56">
        <v>0</v>
      </c>
      <c r="F44" s="60" t="s">
        <v>21</v>
      </c>
      <c r="G44" s="198"/>
      <c r="H44" s="198"/>
    </row>
    <row r="45" spans="1:9" ht="15.75" hidden="1" customHeight="1" x14ac:dyDescent="0.2">
      <c r="A45" s="57">
        <v>110502</v>
      </c>
      <c r="B45" s="57" t="s">
        <v>68</v>
      </c>
      <c r="C45" s="58">
        <v>0</v>
      </c>
      <c r="D45" s="58">
        <v>0</v>
      </c>
      <c r="E45" s="56">
        <v>0</v>
      </c>
      <c r="F45" s="60" t="s">
        <v>21</v>
      </c>
      <c r="G45" s="198"/>
      <c r="H45" s="3"/>
    </row>
    <row r="46" spans="1:9" ht="15.75" hidden="1" customHeight="1" x14ac:dyDescent="0.2">
      <c r="A46" s="57">
        <v>120201</v>
      </c>
      <c r="B46" s="62" t="s">
        <v>69</v>
      </c>
      <c r="C46" s="58">
        <v>0</v>
      </c>
      <c r="D46" s="58">
        <v>0</v>
      </c>
      <c r="E46" s="56">
        <v>0</v>
      </c>
      <c r="F46" s="60" t="s">
        <v>21</v>
      </c>
      <c r="G46" s="198"/>
      <c r="H46" s="198"/>
    </row>
    <row r="47" spans="1:9" ht="16.5" hidden="1" customHeight="1" thickBot="1" x14ac:dyDescent="0.25">
      <c r="A47" s="179">
        <v>250404</v>
      </c>
      <c r="B47" s="179" t="s">
        <v>70</v>
      </c>
      <c r="C47" s="180">
        <v>0</v>
      </c>
      <c r="D47" s="180">
        <v>0</v>
      </c>
      <c r="E47" s="181">
        <v>0</v>
      </c>
      <c r="F47" s="60" t="s">
        <v>21</v>
      </c>
      <c r="G47" s="198"/>
      <c r="H47" s="198"/>
    </row>
    <row r="48" spans="1:9" ht="45.75" thickBot="1" x14ac:dyDescent="0.25">
      <c r="A48" s="182">
        <v>50110000</v>
      </c>
      <c r="B48" s="183" t="s">
        <v>99</v>
      </c>
      <c r="C48" s="199">
        <v>100000</v>
      </c>
      <c r="D48" s="184">
        <v>90823.23</v>
      </c>
      <c r="E48" s="185">
        <v>294057.84000000003</v>
      </c>
      <c r="F48" s="178" t="s">
        <v>21</v>
      </c>
      <c r="G48" s="198"/>
      <c r="H48" s="198"/>
    </row>
    <row r="49" spans="1:8" s="71" customFormat="1" ht="45.75" customHeight="1" thickBot="1" x14ac:dyDescent="0.3">
      <c r="A49" s="259" t="s">
        <v>145</v>
      </c>
      <c r="B49" s="260"/>
      <c r="C49" s="96">
        <f>C6+C18+C23+C25+C48+C24</f>
        <v>7000000</v>
      </c>
      <c r="D49" s="96">
        <f t="shared" ref="D49:E49" si="2">D6+D18+D23+D25+D48+D24</f>
        <v>2826845.9299999997</v>
      </c>
      <c r="E49" s="96">
        <f t="shared" si="2"/>
        <v>5557360.1099999994</v>
      </c>
      <c r="F49" s="96" t="e">
        <f t="shared" ref="F49:G49" si="3">F6+F18+F23+F25+F48+F24</f>
        <v>#VALUE!</v>
      </c>
      <c r="G49" s="96">
        <f t="shared" si="3"/>
        <v>0</v>
      </c>
      <c r="H49" s="176"/>
    </row>
    <row r="50" spans="1:8" s="71" customFormat="1" ht="34.5" hidden="1" customHeight="1" thickBot="1" x14ac:dyDescent="0.3">
      <c r="A50" s="265" t="s">
        <v>57</v>
      </c>
      <c r="B50" s="266"/>
      <c r="C50" s="98" t="e">
        <f>#REF!</f>
        <v>#REF!</v>
      </c>
      <c r="D50" s="98">
        <v>0</v>
      </c>
      <c r="E50" s="98" t="e">
        <f>#REF!</f>
        <v>#REF!</v>
      </c>
      <c r="F50" s="97" t="e">
        <f>(#REF!+E28)/C50</f>
        <v>#REF!</v>
      </c>
      <c r="H50" s="176"/>
    </row>
    <row r="51" spans="1:8" s="71" customFormat="1" ht="34.5" hidden="1" customHeight="1" thickBot="1" x14ac:dyDescent="0.3">
      <c r="A51" s="267" t="s">
        <v>73</v>
      </c>
      <c r="B51" s="268"/>
      <c r="C51" s="99">
        <v>0</v>
      </c>
      <c r="D51" s="99">
        <v>0</v>
      </c>
      <c r="E51" s="99">
        <v>0</v>
      </c>
      <c r="F51" s="100" t="e">
        <f>(#REF!+E29)/C51</f>
        <v>#REF!</v>
      </c>
      <c r="H51" s="176"/>
    </row>
    <row r="52" spans="1:8" s="71" customFormat="1" ht="42.75" hidden="1" customHeight="1" thickBot="1" x14ac:dyDescent="0.3">
      <c r="A52" s="259" t="s">
        <v>103</v>
      </c>
      <c r="B52" s="260"/>
      <c r="C52" s="96">
        <f>C49+C14</f>
        <v>7000000</v>
      </c>
      <c r="D52" s="96">
        <f>D49</f>
        <v>2826845.9299999997</v>
      </c>
      <c r="E52" s="96">
        <f>E49+E14+E15</f>
        <v>5557360.1099999994</v>
      </c>
      <c r="F52" s="97"/>
      <c r="H52" s="176"/>
    </row>
    <row r="53" spans="1:8" ht="27" customHeight="1" x14ac:dyDescent="0.2">
      <c r="A53" s="63"/>
      <c r="B53" s="63"/>
      <c r="C53" s="64"/>
      <c r="D53" s="161"/>
      <c r="E53" s="64"/>
      <c r="F53" s="65"/>
    </row>
    <row r="54" spans="1:8" s="102" customFormat="1" ht="15.75" customHeight="1" x14ac:dyDescent="0.25">
      <c r="A54" s="261" t="s">
        <v>136</v>
      </c>
      <c r="B54" s="261"/>
      <c r="C54" s="101"/>
      <c r="D54" s="200"/>
      <c r="E54" s="101" t="s">
        <v>137</v>
      </c>
      <c r="F54" s="101"/>
      <c r="H54" s="103"/>
    </row>
    <row r="55" spans="1:8" s="9" customFormat="1" x14ac:dyDescent="0.2">
      <c r="A55" s="15"/>
      <c r="B55" s="15"/>
      <c r="C55" s="15"/>
      <c r="D55" s="104"/>
      <c r="E55" s="186"/>
    </row>
    <row r="56" spans="1:8" x14ac:dyDescent="0.2">
      <c r="A56" s="1"/>
      <c r="B56" s="1"/>
      <c r="C56" s="1"/>
      <c r="D56" s="6"/>
      <c r="E56" s="187"/>
    </row>
    <row r="57" spans="1:8" x14ac:dyDescent="0.2">
      <c r="A57" s="1"/>
      <c r="B57" s="1"/>
      <c r="C57" s="1"/>
      <c r="D57" s="6"/>
      <c r="E57" s="188"/>
    </row>
    <row r="58" spans="1:8" x14ac:dyDescent="0.2">
      <c r="A58" s="1"/>
      <c r="B58" s="1"/>
      <c r="C58" s="1"/>
      <c r="D58" s="6"/>
      <c r="E58" s="188"/>
    </row>
    <row r="59" spans="1:8" x14ac:dyDescent="0.2">
      <c r="A59" s="1"/>
      <c r="B59" s="1"/>
      <c r="C59" s="1"/>
      <c r="D59" s="6"/>
      <c r="E59" s="186"/>
    </row>
    <row r="60" spans="1:8" x14ac:dyDescent="0.2">
      <c r="A60" s="1"/>
      <c r="B60" s="1"/>
      <c r="C60" s="1"/>
      <c r="D60" s="6"/>
      <c r="E60" s="186"/>
    </row>
    <row r="61" spans="1:8" x14ac:dyDescent="0.2">
      <c r="A61" s="1"/>
      <c r="B61" s="1"/>
      <c r="C61" s="1"/>
      <c r="D61" s="6"/>
      <c r="E61" s="186"/>
    </row>
    <row r="62" spans="1:8" x14ac:dyDescent="0.2">
      <c r="A62" s="1"/>
      <c r="B62" s="1"/>
      <c r="C62" s="1"/>
      <c r="D62" s="6"/>
      <c r="E62" s="186"/>
    </row>
  </sheetData>
  <mergeCells count="14">
    <mergeCell ref="A52:B52"/>
    <mergeCell ref="A54:B54"/>
    <mergeCell ref="A25:B25"/>
    <mergeCell ref="H26:J26"/>
    <mergeCell ref="G38:I38"/>
    <mergeCell ref="A49:B49"/>
    <mergeCell ref="A50:B50"/>
    <mergeCell ref="A51:B51"/>
    <mergeCell ref="D19:D22"/>
    <mergeCell ref="D1:E1"/>
    <mergeCell ref="D2:E2"/>
    <mergeCell ref="A6:B6"/>
    <mergeCell ref="D7:D8"/>
    <mergeCell ref="D10:D16"/>
  </mergeCells>
  <pageMargins left="0.28999999999999998" right="0.17" top="0.16" bottom="0.17" header="0.2" footer="0.17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view="pageBreakPreview" topLeftCell="B12" zoomScaleNormal="100" zoomScaleSheetLayoutView="100" workbookViewId="0">
      <selection activeCell="B48" sqref="B48"/>
    </sheetView>
  </sheetViews>
  <sheetFormatPr defaultRowHeight="12.75" x14ac:dyDescent="0.2"/>
  <cols>
    <col min="1" max="1" width="18.28515625" style="105" hidden="1" customWidth="1"/>
    <col min="2" max="2" width="33.85546875" style="105" customWidth="1"/>
    <col min="3" max="3" width="21" style="105" customWidth="1"/>
    <col min="4" max="4" width="19" style="105" customWidth="1"/>
    <col min="5" max="5" width="17.7109375" style="105" customWidth="1"/>
    <col min="6" max="6" width="20.140625" style="105" customWidth="1"/>
    <col min="7" max="7" width="22.7109375" style="105" customWidth="1"/>
    <col min="8" max="8" width="19.42578125" style="105" hidden="1" customWidth="1"/>
    <col min="9" max="9" width="10.42578125" style="105" customWidth="1"/>
    <col min="10" max="10" width="34.140625" style="105" customWidth="1"/>
    <col min="11" max="11" width="12.28515625" style="105" customWidth="1"/>
    <col min="12" max="16384" width="9.140625" style="105"/>
  </cols>
  <sheetData>
    <row r="1" spans="1:10" hidden="1" x14ac:dyDescent="0.2">
      <c r="F1" s="269" t="s">
        <v>97</v>
      </c>
      <c r="G1" s="269"/>
    </row>
    <row r="2" spans="1:10" ht="30.75" hidden="1" customHeight="1" x14ac:dyDescent="0.2">
      <c r="F2" s="252" t="s">
        <v>98</v>
      </c>
      <c r="G2" s="252"/>
    </row>
    <row r="3" spans="1:10" ht="18" customHeight="1" x14ac:dyDescent="0.25">
      <c r="A3" s="270" t="s">
        <v>141</v>
      </c>
      <c r="B3" s="270"/>
      <c r="C3" s="270"/>
      <c r="D3" s="270"/>
      <c r="E3" s="270"/>
      <c r="F3" s="270"/>
      <c r="G3" s="271"/>
      <c r="H3" s="106"/>
    </row>
    <row r="4" spans="1:10" ht="13.5" customHeight="1" thickBot="1" x14ac:dyDescent="0.25"/>
    <row r="5" spans="1:10" ht="51.75" customHeight="1" thickBot="1" x14ac:dyDescent="0.25">
      <c r="A5" s="107" t="s">
        <v>0</v>
      </c>
      <c r="B5" s="24" t="s">
        <v>85</v>
      </c>
      <c r="C5" s="25" t="s">
        <v>110</v>
      </c>
      <c r="D5" s="24" t="s">
        <v>143</v>
      </c>
      <c r="E5" s="24" t="s">
        <v>94</v>
      </c>
      <c r="F5" s="25" t="s">
        <v>144</v>
      </c>
      <c r="G5" s="24" t="s">
        <v>101</v>
      </c>
      <c r="H5" s="26" t="s">
        <v>26</v>
      </c>
      <c r="I5" s="108"/>
      <c r="J5" s="109"/>
    </row>
    <row r="6" spans="1:10" ht="21.75" hidden="1" customHeight="1" x14ac:dyDescent="0.2">
      <c r="A6" s="275" t="s">
        <v>55</v>
      </c>
      <c r="B6" s="276"/>
      <c r="C6" s="276"/>
      <c r="D6" s="276"/>
      <c r="E6" s="276"/>
      <c r="F6" s="276"/>
      <c r="G6" s="246"/>
      <c r="H6" s="110"/>
    </row>
    <row r="7" spans="1:10" ht="42.75" customHeight="1" x14ac:dyDescent="0.2">
      <c r="A7" s="168" t="s">
        <v>2</v>
      </c>
      <c r="B7" s="169" t="s">
        <v>119</v>
      </c>
      <c r="C7" s="170">
        <f>'[1]Доходи сп.ф.'!D9</f>
        <v>30410.81</v>
      </c>
      <c r="D7" s="170">
        <f>'Доходи сп.ф. '!E9</f>
        <v>0</v>
      </c>
      <c r="E7" s="171" t="s">
        <v>53</v>
      </c>
      <c r="F7" s="203">
        <v>0</v>
      </c>
      <c r="G7" s="216">
        <f>C7+D7-F7</f>
        <v>30410.81</v>
      </c>
      <c r="H7" s="162"/>
      <c r="I7" s="116"/>
    </row>
    <row r="8" spans="1:10" ht="33" customHeight="1" x14ac:dyDescent="0.2">
      <c r="A8" s="117" t="s">
        <v>1</v>
      </c>
      <c r="B8" s="112" t="s">
        <v>118</v>
      </c>
      <c r="C8" s="113">
        <f>'[1]Доходи сп.ф.'!D23</f>
        <v>591618.35</v>
      </c>
      <c r="D8" s="113">
        <f>'Доходи сп.ф. '!E23</f>
        <v>78744.439999999988</v>
      </c>
      <c r="E8" s="114" t="s">
        <v>53</v>
      </c>
      <c r="F8" s="204">
        <v>0</v>
      </c>
      <c r="G8" s="172">
        <f>C8+D8-F8</f>
        <v>670362.78999999992</v>
      </c>
      <c r="H8" s="162"/>
      <c r="I8" s="108"/>
    </row>
    <row r="9" spans="1:10" ht="29.25" customHeight="1" x14ac:dyDescent="0.2">
      <c r="A9" s="118" t="s">
        <v>32</v>
      </c>
      <c r="B9" s="112" t="s">
        <v>117</v>
      </c>
      <c r="C9" s="113">
        <f>'[1]Доходи сп.ф.'!D24</f>
        <v>215554.15</v>
      </c>
      <c r="D9" s="113">
        <f>'Доходи сп.ф. '!E24</f>
        <v>253035</v>
      </c>
      <c r="E9" s="114" t="s">
        <v>53</v>
      </c>
      <c r="F9" s="204">
        <v>0</v>
      </c>
      <c r="G9" s="172">
        <f>C9+D9-F9</f>
        <v>468589.15</v>
      </c>
      <c r="H9" s="163"/>
      <c r="I9" s="119"/>
    </row>
    <row r="10" spans="1:10" ht="39.75" customHeight="1" x14ac:dyDescent="0.2">
      <c r="A10" s="111" t="s">
        <v>3</v>
      </c>
      <c r="B10" s="120" t="s">
        <v>116</v>
      </c>
      <c r="C10" s="121">
        <f>'Доходи сп.ф. '!D28</f>
        <v>25971.7</v>
      </c>
      <c r="D10" s="121">
        <f>'Доходи сп.ф. '!E28</f>
        <v>0</v>
      </c>
      <c r="E10" s="114" t="s">
        <v>53</v>
      </c>
      <c r="F10" s="204">
        <v>25971.7</v>
      </c>
      <c r="G10" s="172">
        <f t="shared" ref="G10:G26" si="0">C10+D10-F10</f>
        <v>0</v>
      </c>
      <c r="H10" s="164"/>
      <c r="I10" s="123" t="s">
        <v>84</v>
      </c>
    </row>
    <row r="11" spans="1:10" ht="44.25" customHeight="1" x14ac:dyDescent="0.2">
      <c r="A11" s="124"/>
      <c r="B11" s="120" t="s">
        <v>107</v>
      </c>
      <c r="C11" s="121">
        <f>'Доходи сп.ф. '!D33</f>
        <v>1031.05</v>
      </c>
      <c r="D11" s="121">
        <f>'Доходи сп.ф. '!E33</f>
        <v>0</v>
      </c>
      <c r="E11" s="114" t="s">
        <v>53</v>
      </c>
      <c r="F11" s="204">
        <v>0</v>
      </c>
      <c r="G11" s="172">
        <f t="shared" si="0"/>
        <v>1031.05</v>
      </c>
      <c r="H11" s="162"/>
      <c r="I11" s="123" t="s">
        <v>150</v>
      </c>
    </row>
    <row r="12" spans="1:10" ht="27.75" customHeight="1" x14ac:dyDescent="0.2">
      <c r="A12" s="111" t="s">
        <v>4</v>
      </c>
      <c r="B12" s="112" t="s">
        <v>115</v>
      </c>
      <c r="C12" s="113">
        <f>'Доходи сп.ф. '!D30</f>
        <v>46872.67</v>
      </c>
      <c r="D12" s="113">
        <f>'Доходи сп.ф. '!E30+'Доходи сп.ф. '!E31</f>
        <v>221980</v>
      </c>
      <c r="E12" s="114" t="s">
        <v>53</v>
      </c>
      <c r="F12" s="204">
        <v>193387.25</v>
      </c>
      <c r="G12" s="172">
        <f t="shared" si="0"/>
        <v>75465.419999999984</v>
      </c>
      <c r="H12" s="162"/>
      <c r="I12" s="123" t="s">
        <v>84</v>
      </c>
    </row>
    <row r="13" spans="1:10" ht="27.75" hidden="1" customHeight="1" x14ac:dyDescent="0.2">
      <c r="A13" s="129"/>
      <c r="B13" s="112" t="s">
        <v>152</v>
      </c>
      <c r="C13" s="113">
        <f>'Доходи сп.ф. '!D31</f>
        <v>0</v>
      </c>
      <c r="D13" s="113">
        <v>0</v>
      </c>
      <c r="E13" s="114" t="s">
        <v>53</v>
      </c>
      <c r="F13" s="204">
        <v>0</v>
      </c>
      <c r="G13" s="172">
        <f t="shared" ref="G13" si="1">C13+D13-F13</f>
        <v>0</v>
      </c>
      <c r="H13" s="164"/>
      <c r="I13" s="123"/>
    </row>
    <row r="14" spans="1:10" ht="27.75" customHeight="1" thickBot="1" x14ac:dyDescent="0.25">
      <c r="A14" s="125"/>
      <c r="B14" s="247" t="s">
        <v>114</v>
      </c>
      <c r="C14" s="173">
        <f>'Доходи сп.ф. '!D27+'Доходи сп.ф. '!D32</f>
        <v>587847.18999999994</v>
      </c>
      <c r="D14" s="173">
        <f>'Доходи сп.ф. '!E27+'Доходи сп.ф. '!E32</f>
        <v>4359740.29</v>
      </c>
      <c r="E14" s="174" t="s">
        <v>53</v>
      </c>
      <c r="F14" s="205">
        <v>4467078.7</v>
      </c>
      <c r="G14" s="248">
        <f t="shared" si="0"/>
        <v>480508.78000000026</v>
      </c>
      <c r="H14" s="165"/>
      <c r="I14" s="123" t="s">
        <v>84</v>
      </c>
    </row>
    <row r="15" spans="1:10" ht="29.25" hidden="1" customHeight="1" thickBot="1" x14ac:dyDescent="0.25">
      <c r="A15" s="242"/>
      <c r="B15" s="126" t="s">
        <v>151</v>
      </c>
      <c r="C15" s="173">
        <v>0</v>
      </c>
      <c r="D15" s="173">
        <v>0</v>
      </c>
      <c r="E15" s="243" t="s">
        <v>53</v>
      </c>
      <c r="F15" s="244">
        <v>0</v>
      </c>
      <c r="G15" s="245">
        <f>C15+D15-F15</f>
        <v>0</v>
      </c>
      <c r="H15" s="164"/>
      <c r="I15" s="123"/>
    </row>
    <row r="16" spans="1:10" ht="38.25" hidden="1" x14ac:dyDescent="0.2">
      <c r="A16" s="166" t="s">
        <v>29</v>
      </c>
      <c r="B16" s="126" t="s">
        <v>44</v>
      </c>
      <c r="C16" s="167" t="e">
        <f>#REF!</f>
        <v>#REF!</v>
      </c>
      <c r="D16" s="127" t="e">
        <f>#REF!</f>
        <v>#REF!</v>
      </c>
      <c r="E16" s="127"/>
      <c r="F16" s="206">
        <v>0</v>
      </c>
      <c r="G16" s="127" t="e">
        <f t="shared" si="0"/>
        <v>#REF!</v>
      </c>
      <c r="H16" s="115"/>
    </row>
    <row r="17" spans="1:9" ht="30" hidden="1" customHeight="1" x14ac:dyDescent="0.2">
      <c r="A17" s="111" t="s">
        <v>5</v>
      </c>
      <c r="B17" s="112" t="s">
        <v>9</v>
      </c>
      <c r="C17" s="113" t="e">
        <f>#REF!</f>
        <v>#REF!</v>
      </c>
      <c r="D17" s="113" t="e">
        <f>#REF!</f>
        <v>#REF!</v>
      </c>
      <c r="E17" s="113"/>
      <c r="F17" s="204">
        <v>0</v>
      </c>
      <c r="G17" s="113" t="e">
        <f t="shared" si="0"/>
        <v>#REF!</v>
      </c>
      <c r="H17" s="115"/>
    </row>
    <row r="18" spans="1:9" ht="36.75" hidden="1" customHeight="1" x14ac:dyDescent="0.2">
      <c r="A18" s="111" t="s">
        <v>6</v>
      </c>
      <c r="B18" s="112" t="s">
        <v>10</v>
      </c>
      <c r="C18" s="113" t="e">
        <f>#REF!</f>
        <v>#REF!</v>
      </c>
      <c r="D18" s="113" t="e">
        <f>#REF!</f>
        <v>#REF!</v>
      </c>
      <c r="E18" s="113"/>
      <c r="F18" s="204">
        <v>0</v>
      </c>
      <c r="G18" s="113" t="e">
        <f t="shared" si="0"/>
        <v>#REF!</v>
      </c>
      <c r="H18" s="130"/>
    </row>
    <row r="19" spans="1:9" ht="21" hidden="1" customHeight="1" x14ac:dyDescent="0.2">
      <c r="A19" s="111" t="s">
        <v>7</v>
      </c>
      <c r="B19" s="112" t="s">
        <v>15</v>
      </c>
      <c r="C19" s="113" t="e">
        <f>#REF!</f>
        <v>#REF!</v>
      </c>
      <c r="D19" s="113" t="e">
        <f>#REF!</f>
        <v>#REF!</v>
      </c>
      <c r="E19" s="113"/>
      <c r="F19" s="204">
        <v>0</v>
      </c>
      <c r="G19" s="113" t="e">
        <f t="shared" si="0"/>
        <v>#REF!</v>
      </c>
      <c r="H19" s="115"/>
    </row>
    <row r="20" spans="1:9" ht="20.25" hidden="1" customHeight="1" x14ac:dyDescent="0.2">
      <c r="A20" s="129" t="s">
        <v>25</v>
      </c>
      <c r="B20" s="112" t="s">
        <v>24</v>
      </c>
      <c r="C20" s="113" t="e">
        <f>#REF!</f>
        <v>#REF!</v>
      </c>
      <c r="D20" s="113" t="e">
        <f>#REF!</f>
        <v>#REF!</v>
      </c>
      <c r="E20" s="113"/>
      <c r="F20" s="204">
        <v>0</v>
      </c>
      <c r="G20" s="113" t="e">
        <f t="shared" si="0"/>
        <v>#REF!</v>
      </c>
      <c r="H20" s="122"/>
    </row>
    <row r="21" spans="1:9" hidden="1" x14ac:dyDescent="0.2">
      <c r="A21" s="129" t="s">
        <v>36</v>
      </c>
      <c r="B21" s="112" t="s">
        <v>71</v>
      </c>
      <c r="C21" s="113" t="e">
        <f>#REF!</f>
        <v>#REF!</v>
      </c>
      <c r="D21" s="113" t="e">
        <f>#REF!</f>
        <v>#REF!</v>
      </c>
      <c r="E21" s="113"/>
      <c r="F21" s="204">
        <v>0</v>
      </c>
      <c r="G21" s="113" t="e">
        <f t="shared" si="0"/>
        <v>#REF!</v>
      </c>
      <c r="H21" s="122"/>
    </row>
    <row r="22" spans="1:9" hidden="1" x14ac:dyDescent="0.2">
      <c r="A22" s="129" t="s">
        <v>35</v>
      </c>
      <c r="B22" s="112" t="s">
        <v>38</v>
      </c>
      <c r="C22" s="113" t="e">
        <f>#REF!</f>
        <v>#REF!</v>
      </c>
      <c r="D22" s="113" t="e">
        <f>#REF!</f>
        <v>#REF!</v>
      </c>
      <c r="E22" s="113"/>
      <c r="F22" s="204">
        <v>0</v>
      </c>
      <c r="G22" s="113" t="e">
        <f t="shared" si="0"/>
        <v>#REF!</v>
      </c>
      <c r="H22" s="122"/>
    </row>
    <row r="23" spans="1:9" ht="17.25" hidden="1" customHeight="1" x14ac:dyDescent="0.2">
      <c r="A23" s="129" t="s">
        <v>34</v>
      </c>
      <c r="B23" s="112" t="s">
        <v>37</v>
      </c>
      <c r="C23" s="113" t="e">
        <f>#REF!</f>
        <v>#REF!</v>
      </c>
      <c r="D23" s="113" t="e">
        <f>#REF!</f>
        <v>#REF!</v>
      </c>
      <c r="E23" s="113"/>
      <c r="F23" s="204">
        <v>0</v>
      </c>
      <c r="G23" s="113" t="e">
        <f t="shared" si="0"/>
        <v>#REF!</v>
      </c>
      <c r="H23" s="122"/>
    </row>
    <row r="24" spans="1:9" ht="65.25" hidden="1" customHeight="1" x14ac:dyDescent="0.2">
      <c r="A24" s="129"/>
      <c r="B24" s="112" t="s">
        <v>41</v>
      </c>
      <c r="C24" s="113" t="e">
        <f>#REF!</f>
        <v>#REF!</v>
      </c>
      <c r="D24" s="113" t="e">
        <f>#REF!</f>
        <v>#REF!</v>
      </c>
      <c r="E24" s="113"/>
      <c r="F24" s="204">
        <v>0</v>
      </c>
      <c r="G24" s="113" t="e">
        <f t="shared" si="0"/>
        <v>#REF!</v>
      </c>
      <c r="H24" s="122"/>
    </row>
    <row r="25" spans="1:9" ht="21" hidden="1" customHeight="1" x14ac:dyDescent="0.2">
      <c r="A25" s="129" t="s">
        <v>33</v>
      </c>
      <c r="B25" s="112" t="s">
        <v>39</v>
      </c>
      <c r="C25" s="113" t="e">
        <f>#REF!</f>
        <v>#REF!</v>
      </c>
      <c r="D25" s="113" t="e">
        <f>#REF!</f>
        <v>#REF!</v>
      </c>
      <c r="E25" s="113"/>
      <c r="F25" s="204">
        <v>0</v>
      </c>
      <c r="G25" s="113" t="e">
        <f t="shared" si="0"/>
        <v>#REF!</v>
      </c>
      <c r="H25" s="122"/>
    </row>
    <row r="26" spans="1:9" ht="16.5" hidden="1" customHeight="1" thickBot="1" x14ac:dyDescent="0.25">
      <c r="A26" s="129"/>
      <c r="B26" s="131" t="s">
        <v>31</v>
      </c>
      <c r="C26" s="132" t="e">
        <f>#REF!</f>
        <v>#REF!</v>
      </c>
      <c r="D26" s="132" t="e">
        <f>#REF!</f>
        <v>#REF!</v>
      </c>
      <c r="E26" s="132"/>
      <c r="F26" s="205">
        <v>0</v>
      </c>
      <c r="G26" s="132" t="e">
        <f t="shared" si="0"/>
        <v>#REF!</v>
      </c>
      <c r="H26" s="128"/>
      <c r="I26" s="133"/>
    </row>
    <row r="27" spans="1:9" ht="21" customHeight="1" x14ac:dyDescent="0.2">
      <c r="A27" s="217"/>
      <c r="B27" s="224" t="s">
        <v>111</v>
      </c>
      <c r="C27" s="171" t="s">
        <v>53</v>
      </c>
      <c r="D27" s="171"/>
      <c r="E27" s="171" t="s">
        <v>53</v>
      </c>
      <c r="F27" s="203">
        <v>1840794.65</v>
      </c>
      <c r="G27" s="225"/>
      <c r="H27" s="137"/>
      <c r="I27" s="134"/>
    </row>
    <row r="28" spans="1:9" ht="21" customHeight="1" x14ac:dyDescent="0.2">
      <c r="A28" s="217"/>
      <c r="B28" s="226" t="s">
        <v>112</v>
      </c>
      <c r="C28" s="189" t="s">
        <v>53</v>
      </c>
      <c r="D28" s="189"/>
      <c r="E28" s="189" t="s">
        <v>53</v>
      </c>
      <c r="F28" s="204"/>
      <c r="G28" s="227"/>
      <c r="H28" s="137"/>
      <c r="I28" s="134"/>
    </row>
    <row r="29" spans="1:9" ht="19.5" customHeight="1" x14ac:dyDescent="0.2">
      <c r="A29" s="217"/>
      <c r="B29" s="228" t="s">
        <v>113</v>
      </c>
      <c r="C29" s="114" t="s">
        <v>53</v>
      </c>
      <c r="D29" s="114"/>
      <c r="E29" s="189" t="s">
        <v>53</v>
      </c>
      <c r="F29" s="204">
        <v>733331.27</v>
      </c>
      <c r="G29" s="229"/>
      <c r="H29" s="221"/>
      <c r="I29" s="123"/>
    </row>
    <row r="30" spans="1:9" ht="21" customHeight="1" x14ac:dyDescent="0.2">
      <c r="A30" s="217"/>
      <c r="B30" s="228" t="s">
        <v>147</v>
      </c>
      <c r="C30" s="114" t="s">
        <v>53</v>
      </c>
      <c r="D30" s="114"/>
      <c r="E30" s="189" t="s">
        <v>53</v>
      </c>
      <c r="F30" s="204">
        <v>19284</v>
      </c>
      <c r="G30" s="229"/>
      <c r="H30" s="221"/>
    </row>
    <row r="31" spans="1:9" ht="21" customHeight="1" x14ac:dyDescent="0.2">
      <c r="A31" s="217"/>
      <c r="B31" s="228" t="s">
        <v>148</v>
      </c>
      <c r="C31" s="114" t="s">
        <v>53</v>
      </c>
      <c r="D31" s="114"/>
      <c r="E31" s="189" t="s">
        <v>53</v>
      </c>
      <c r="F31" s="204">
        <v>137071.20000000001</v>
      </c>
      <c r="G31" s="229"/>
      <c r="H31" s="221"/>
      <c r="I31" s="135"/>
    </row>
    <row r="32" spans="1:9" ht="18.75" customHeight="1" x14ac:dyDescent="0.2">
      <c r="A32" s="217"/>
      <c r="B32" s="230" t="s">
        <v>146</v>
      </c>
      <c r="C32" s="191" t="s">
        <v>53</v>
      </c>
      <c r="D32" s="114"/>
      <c r="E32" s="189" t="s">
        <v>53</v>
      </c>
      <c r="F32" s="204">
        <v>89750</v>
      </c>
      <c r="G32" s="229"/>
      <c r="H32" s="221"/>
      <c r="I32" s="109"/>
    </row>
    <row r="33" spans="1:10" ht="26.25" customHeight="1" x14ac:dyDescent="0.2">
      <c r="A33" s="217"/>
      <c r="B33" s="228" t="s">
        <v>120</v>
      </c>
      <c r="C33" s="114" t="s">
        <v>53</v>
      </c>
      <c r="D33" s="114"/>
      <c r="E33" s="189" t="s">
        <v>53</v>
      </c>
      <c r="F33" s="204">
        <v>1661136.9</v>
      </c>
      <c r="G33" s="229"/>
      <c r="H33" s="221"/>
      <c r="I33" s="119"/>
    </row>
    <row r="34" spans="1:10" ht="21.75" customHeight="1" x14ac:dyDescent="0.2">
      <c r="A34" s="217"/>
      <c r="B34" s="230" t="s">
        <v>123</v>
      </c>
      <c r="C34" s="114" t="s">
        <v>53</v>
      </c>
      <c r="D34" s="114"/>
      <c r="E34" s="189" t="s">
        <v>53</v>
      </c>
      <c r="F34" s="204">
        <v>2197789.59</v>
      </c>
      <c r="G34" s="229"/>
      <c r="H34" s="221"/>
      <c r="I34" s="119"/>
    </row>
    <row r="35" spans="1:10" ht="27.75" customHeight="1" x14ac:dyDescent="0.2">
      <c r="A35" s="217"/>
      <c r="B35" s="230" t="s">
        <v>124</v>
      </c>
      <c r="C35" s="114" t="s">
        <v>53</v>
      </c>
      <c r="D35" s="114"/>
      <c r="E35" s="189" t="s">
        <v>53</v>
      </c>
      <c r="F35" s="204">
        <f>1121849.36</f>
        <v>1121849.3600000001</v>
      </c>
      <c r="G35" s="229"/>
      <c r="H35" s="221"/>
    </row>
    <row r="36" spans="1:10" ht="27.75" customHeight="1" x14ac:dyDescent="0.2">
      <c r="A36" s="217"/>
      <c r="B36" s="230" t="s">
        <v>125</v>
      </c>
      <c r="C36" s="114" t="s">
        <v>53</v>
      </c>
      <c r="D36" s="114"/>
      <c r="E36" s="189" t="s">
        <v>53</v>
      </c>
      <c r="F36" s="204">
        <v>1363077.66</v>
      </c>
      <c r="G36" s="229"/>
      <c r="H36" s="221"/>
    </row>
    <row r="37" spans="1:10" ht="24" customHeight="1" x14ac:dyDescent="0.2">
      <c r="A37" s="217"/>
      <c r="B37" s="230" t="s">
        <v>126</v>
      </c>
      <c r="C37" s="114" t="s">
        <v>53</v>
      </c>
      <c r="D37" s="114"/>
      <c r="E37" s="189" t="s">
        <v>53</v>
      </c>
      <c r="F37" s="204">
        <v>960182.54</v>
      </c>
      <c r="G37" s="229"/>
      <c r="H37" s="221"/>
    </row>
    <row r="38" spans="1:10" ht="42.75" customHeight="1" x14ac:dyDescent="0.2">
      <c r="A38" s="217"/>
      <c r="B38" s="228" t="s">
        <v>121</v>
      </c>
      <c r="C38" s="114" t="s">
        <v>53</v>
      </c>
      <c r="D38" s="114"/>
      <c r="E38" s="189" t="s">
        <v>53</v>
      </c>
      <c r="F38" s="204">
        <v>7147961.2999999998</v>
      </c>
      <c r="G38" s="229"/>
      <c r="H38" s="221"/>
      <c r="I38" s="135"/>
    </row>
    <row r="39" spans="1:10" ht="46.5" customHeight="1" x14ac:dyDescent="0.2">
      <c r="A39" s="217"/>
      <c r="B39" s="228" t="s">
        <v>122</v>
      </c>
      <c r="C39" s="114" t="s">
        <v>53</v>
      </c>
      <c r="D39" s="114"/>
      <c r="E39" s="189" t="s">
        <v>53</v>
      </c>
      <c r="F39" s="204">
        <v>5210647.08</v>
      </c>
      <c r="G39" s="229"/>
      <c r="H39" s="221"/>
      <c r="I39" s="135"/>
    </row>
    <row r="40" spans="1:10" ht="22.5" customHeight="1" x14ac:dyDescent="0.2">
      <c r="A40" s="217"/>
      <c r="B40" s="230" t="s">
        <v>127</v>
      </c>
      <c r="C40" s="114" t="s">
        <v>53</v>
      </c>
      <c r="D40" s="114"/>
      <c r="E40" s="189" t="s">
        <v>53</v>
      </c>
      <c r="F40" s="204"/>
      <c r="G40" s="229"/>
      <c r="H40" s="221"/>
      <c r="I40" s="136"/>
    </row>
    <row r="41" spans="1:10" ht="22.5" customHeight="1" x14ac:dyDescent="0.2">
      <c r="A41" s="217"/>
      <c r="B41" s="230" t="s">
        <v>128</v>
      </c>
      <c r="C41" s="114" t="s">
        <v>53</v>
      </c>
      <c r="D41" s="114"/>
      <c r="E41" s="189" t="s">
        <v>53</v>
      </c>
      <c r="F41" s="204"/>
      <c r="G41" s="229"/>
      <c r="H41" s="221"/>
      <c r="I41" s="136"/>
    </row>
    <row r="42" spans="1:10" ht="22.5" customHeight="1" x14ac:dyDescent="0.2">
      <c r="A42" s="217"/>
      <c r="B42" s="230" t="s">
        <v>129</v>
      </c>
      <c r="C42" s="114" t="s">
        <v>53</v>
      </c>
      <c r="D42" s="114"/>
      <c r="E42" s="189" t="s">
        <v>53</v>
      </c>
      <c r="F42" s="204">
        <v>1856465.44</v>
      </c>
      <c r="G42" s="229"/>
      <c r="H42" s="221"/>
      <c r="J42" s="201"/>
    </row>
    <row r="43" spans="1:10" ht="29.25" customHeight="1" x14ac:dyDescent="0.2">
      <c r="A43" s="217"/>
      <c r="B43" s="230" t="s">
        <v>130</v>
      </c>
      <c r="C43" s="114" t="s">
        <v>53</v>
      </c>
      <c r="D43" s="114"/>
      <c r="E43" s="189" t="s">
        <v>53</v>
      </c>
      <c r="F43" s="204">
        <v>925843.38</v>
      </c>
      <c r="G43" s="229"/>
      <c r="H43" s="221"/>
    </row>
    <row r="44" spans="1:10" ht="18" hidden="1" customHeight="1" x14ac:dyDescent="0.2">
      <c r="A44" s="217"/>
      <c r="B44" s="228" t="s">
        <v>76</v>
      </c>
      <c r="C44" s="114" t="s">
        <v>53</v>
      </c>
      <c r="D44" s="114"/>
      <c r="E44" s="189" t="s">
        <v>53</v>
      </c>
      <c r="F44" s="204"/>
      <c r="G44" s="229"/>
      <c r="H44" s="221"/>
    </row>
    <row r="45" spans="1:10" ht="18" customHeight="1" x14ac:dyDescent="0.2">
      <c r="A45" s="217"/>
      <c r="B45" s="230" t="s">
        <v>131</v>
      </c>
      <c r="C45" s="114" t="s">
        <v>53</v>
      </c>
      <c r="D45" s="114"/>
      <c r="E45" s="189" t="s">
        <v>53</v>
      </c>
      <c r="F45" s="204">
        <v>2263309.9300000002</v>
      </c>
      <c r="G45" s="229"/>
      <c r="H45" s="221"/>
      <c r="I45" s="109"/>
    </row>
    <row r="46" spans="1:10" ht="18.75" customHeight="1" x14ac:dyDescent="0.2">
      <c r="A46" s="217"/>
      <c r="B46" s="230" t="s">
        <v>132</v>
      </c>
      <c r="C46" s="114" t="s">
        <v>53</v>
      </c>
      <c r="D46" s="114"/>
      <c r="E46" s="189" t="s">
        <v>53</v>
      </c>
      <c r="F46" s="204"/>
      <c r="G46" s="229"/>
      <c r="H46" s="222"/>
    </row>
    <row r="47" spans="1:10" ht="18.75" customHeight="1" x14ac:dyDescent="0.2">
      <c r="A47" s="217"/>
      <c r="B47" s="230" t="s">
        <v>133</v>
      </c>
      <c r="C47" s="114" t="s">
        <v>53</v>
      </c>
      <c r="D47" s="114"/>
      <c r="E47" s="189" t="s">
        <v>53</v>
      </c>
      <c r="F47" s="204">
        <v>73792</v>
      </c>
      <c r="G47" s="229"/>
      <c r="H47" s="137"/>
      <c r="I47" s="109"/>
    </row>
    <row r="48" spans="1:10" ht="28.5" customHeight="1" x14ac:dyDescent="0.2">
      <c r="A48" s="217"/>
      <c r="B48" s="230" t="s">
        <v>134</v>
      </c>
      <c r="C48" s="114" t="s">
        <v>53</v>
      </c>
      <c r="D48" s="114"/>
      <c r="E48" s="189" t="s">
        <v>53</v>
      </c>
      <c r="F48" s="204"/>
      <c r="G48" s="229"/>
      <c r="H48" s="137"/>
      <c r="J48" s="109"/>
    </row>
    <row r="49" spans="1:11" s="140" customFormat="1" ht="29.25" customHeight="1" thickBot="1" x14ac:dyDescent="0.25">
      <c r="A49" s="218"/>
      <c r="B49" s="231" t="s">
        <v>87</v>
      </c>
      <c r="C49" s="192" t="s">
        <v>53</v>
      </c>
      <c r="D49" s="193"/>
      <c r="E49" s="189" t="s">
        <v>53</v>
      </c>
      <c r="F49" s="207"/>
      <c r="G49" s="232"/>
      <c r="H49" s="138"/>
      <c r="I49" s="139"/>
      <c r="J49" s="133"/>
    </row>
    <row r="50" spans="1:11" s="140" customFormat="1" ht="29.25" customHeight="1" thickBot="1" x14ac:dyDescent="0.25">
      <c r="A50" s="177"/>
      <c r="B50" s="233" t="s">
        <v>93</v>
      </c>
      <c r="C50" s="192" t="s">
        <v>53</v>
      </c>
      <c r="D50" s="195"/>
      <c r="E50" s="189" t="s">
        <v>53</v>
      </c>
      <c r="F50" s="194"/>
      <c r="G50" s="234"/>
      <c r="H50" s="138"/>
      <c r="I50" s="141"/>
      <c r="J50" s="133"/>
    </row>
    <row r="51" spans="1:11" s="140" customFormat="1" ht="29.25" customHeight="1" thickBot="1" x14ac:dyDescent="0.25">
      <c r="A51" s="177"/>
      <c r="B51" s="235" t="s">
        <v>153</v>
      </c>
      <c r="C51" s="192" t="s">
        <v>53</v>
      </c>
      <c r="D51" s="190"/>
      <c r="E51" s="189" t="s">
        <v>53</v>
      </c>
      <c r="F51" s="191"/>
      <c r="G51" s="236">
        <v>-164280.60999999999</v>
      </c>
      <c r="H51" s="138"/>
      <c r="I51" s="215">
        <f>13+164267.61</f>
        <v>164280.60999999999</v>
      </c>
      <c r="J51" s="215" t="s">
        <v>149</v>
      </c>
    </row>
    <row r="52" spans="1:11" s="140" customFormat="1" ht="29.25" customHeight="1" thickBot="1" x14ac:dyDescent="0.25">
      <c r="A52" s="177"/>
      <c r="B52" s="235" t="s">
        <v>139</v>
      </c>
      <c r="C52" s="192" t="s">
        <v>53</v>
      </c>
      <c r="D52" s="190"/>
      <c r="E52" s="189" t="s">
        <v>53</v>
      </c>
      <c r="F52" s="191">
        <f>4208428+1105818</f>
        <v>5314246</v>
      </c>
      <c r="G52" s="236"/>
      <c r="H52" s="138"/>
      <c r="I52" s="214"/>
      <c r="J52" s="133"/>
    </row>
    <row r="53" spans="1:11" s="106" customFormat="1" ht="24" customHeight="1" thickBot="1" x14ac:dyDescent="0.25">
      <c r="A53" s="142" t="s">
        <v>11</v>
      </c>
      <c r="B53" s="237" t="s">
        <v>54</v>
      </c>
      <c r="C53" s="202">
        <f>'Доходи сп.ф. '!D18</f>
        <v>1236716.78</v>
      </c>
      <c r="D53" s="202">
        <f>'Доходи сп.ф. '!E18</f>
        <v>349802.54</v>
      </c>
      <c r="E53" s="202">
        <f>'Доходи сп.ф. '!E17</f>
        <v>31918208</v>
      </c>
      <c r="F53" s="202">
        <f>F27+F29+F30+F31+F32+F33+F34+F35+F36+F37+F38+F39+F40+F41+F42+F43+F45+F46+F47+F48+F49+F50+F28+F51+F52</f>
        <v>32916532.299999997</v>
      </c>
      <c r="G53" s="238">
        <f>C53+D53+E53-F53+G51</f>
        <v>423914.41000000329</v>
      </c>
      <c r="H53" s="143"/>
      <c r="K53" s="145"/>
    </row>
    <row r="54" spans="1:11" s="106" customFormat="1" ht="16.5" customHeight="1" thickBot="1" x14ac:dyDescent="0.25">
      <c r="A54" s="219"/>
      <c r="B54" s="239" t="s">
        <v>135</v>
      </c>
      <c r="C54" s="209">
        <f>'Доходи сп.ф. '!D48</f>
        <v>90823.23</v>
      </c>
      <c r="D54" s="209">
        <f>'Доходи сп.ф. '!E48</f>
        <v>294057.84000000003</v>
      </c>
      <c r="E54" s="210">
        <v>0</v>
      </c>
      <c r="F54" s="210">
        <v>0</v>
      </c>
      <c r="G54" s="209">
        <f>C54+D54+E54-F54</f>
        <v>384881.07</v>
      </c>
      <c r="H54" s="223"/>
      <c r="I54" s="146"/>
      <c r="J54" s="144"/>
    </row>
    <row r="55" spans="1:11" s="106" customFormat="1" ht="19.5" thickBot="1" x14ac:dyDescent="0.3">
      <c r="A55" s="220" t="s">
        <v>8</v>
      </c>
      <c r="B55" s="240" t="s">
        <v>58</v>
      </c>
      <c r="C55" s="96">
        <f>C7+C8+C9+C10+C11+C12+C14+C15+C53+C54</f>
        <v>2826845.93</v>
      </c>
      <c r="D55" s="96">
        <f>D7+D8+D9+D10+D12+D14+D15+D53+D54+D11</f>
        <v>5557360.1100000003</v>
      </c>
      <c r="E55" s="96">
        <f>E53</f>
        <v>31918208</v>
      </c>
      <c r="F55" s="96">
        <f>F7+F8+F9+F10+F12+F14+F15+F53+F54+F11</f>
        <v>37602969.949999996</v>
      </c>
      <c r="G55" s="241">
        <f>G7+G8+G9+G10+G12+G14+G15+G53+G54+G11</f>
        <v>2535163.4800000032</v>
      </c>
      <c r="H55" s="26"/>
      <c r="I55" s="145" t="s">
        <v>108</v>
      </c>
      <c r="J55" s="145"/>
      <c r="K55" s="145"/>
    </row>
    <row r="56" spans="1:11" ht="30" hidden="1" customHeight="1" x14ac:dyDescent="0.2">
      <c r="A56" s="273" t="s">
        <v>16</v>
      </c>
      <c r="B56" s="274"/>
      <c r="C56" s="274"/>
      <c r="D56" s="274"/>
      <c r="E56" s="274"/>
      <c r="F56" s="274"/>
      <c r="G56" s="274"/>
      <c r="H56" s="274"/>
    </row>
    <row r="57" spans="1:11" ht="18.75" hidden="1" customHeight="1" x14ac:dyDescent="0.2">
      <c r="A57" s="272" t="s">
        <v>17</v>
      </c>
      <c r="B57" s="272"/>
      <c r="C57" s="147"/>
      <c r="D57" s="147"/>
      <c r="E57" s="147"/>
      <c r="F57" s="272" t="s">
        <v>18</v>
      </c>
      <c r="G57" s="272"/>
      <c r="H57" s="148"/>
    </row>
    <row r="58" spans="1:11" ht="39" hidden="1" customHeight="1" thickBot="1" x14ac:dyDescent="0.25">
      <c r="A58" s="149"/>
      <c r="B58" s="150" t="s">
        <v>74</v>
      </c>
      <c r="C58" s="151">
        <v>0</v>
      </c>
      <c r="D58" s="151">
        <v>0</v>
      </c>
      <c r="E58" s="151"/>
      <c r="F58" s="152">
        <v>0</v>
      </c>
      <c r="G58" s="151">
        <v>0</v>
      </c>
      <c r="H58" s="152"/>
    </row>
    <row r="59" spans="1:11" ht="9.75" customHeight="1" x14ac:dyDescent="0.2">
      <c r="A59" s="149"/>
      <c r="B59" s="149"/>
      <c r="C59" s="147"/>
      <c r="D59" s="147"/>
      <c r="E59" s="147"/>
      <c r="F59" s="208"/>
      <c r="G59" s="149"/>
      <c r="H59" s="148"/>
    </row>
    <row r="60" spans="1:11" ht="9.75" customHeight="1" x14ac:dyDescent="0.2">
      <c r="A60" s="149"/>
      <c r="B60" s="149"/>
      <c r="C60" s="147"/>
      <c r="D60" s="147"/>
      <c r="E60" s="147"/>
      <c r="F60" s="208"/>
      <c r="G60" s="149"/>
      <c r="H60" s="148"/>
    </row>
    <row r="61" spans="1:11" s="106" customFormat="1" ht="15.75" customHeight="1" x14ac:dyDescent="0.25">
      <c r="B61" s="261" t="s">
        <v>136</v>
      </c>
      <c r="C61" s="261"/>
      <c r="D61" s="101"/>
      <c r="E61" s="200"/>
      <c r="F61" s="101" t="s">
        <v>137</v>
      </c>
      <c r="G61" s="101"/>
      <c r="H61" s="153"/>
    </row>
    <row r="62" spans="1:11" x14ac:dyDescent="0.2">
      <c r="B62" s="154"/>
      <c r="C62" s="154"/>
      <c r="D62" s="154"/>
      <c r="E62" s="154"/>
      <c r="F62" s="154"/>
      <c r="H62" s="154"/>
    </row>
    <row r="63" spans="1:11" x14ac:dyDescent="0.2">
      <c r="C63" s="109"/>
      <c r="D63" s="145"/>
      <c r="E63" s="145"/>
      <c r="F63" s="109"/>
      <c r="G63" s="155"/>
      <c r="H63" s="154"/>
      <c r="I63" s="109"/>
    </row>
    <row r="64" spans="1:11" x14ac:dyDescent="0.2">
      <c r="C64" s="156"/>
      <c r="D64" s="146"/>
      <c r="E64" s="146"/>
      <c r="F64" s="109"/>
      <c r="G64" s="155"/>
      <c r="H64" s="157"/>
      <c r="I64" s="109"/>
      <c r="J64" s="109"/>
    </row>
    <row r="65" spans="3:8" x14ac:dyDescent="0.2">
      <c r="D65" s="156"/>
      <c r="E65" s="156"/>
      <c r="G65" s="109"/>
    </row>
    <row r="66" spans="3:8" x14ac:dyDescent="0.2">
      <c r="C66" s="156"/>
      <c r="F66" s="109"/>
      <c r="H66" s="154"/>
    </row>
    <row r="67" spans="3:8" x14ac:dyDescent="0.2">
      <c r="D67" s="156"/>
      <c r="E67" s="156"/>
      <c r="G67" s="156"/>
      <c r="H67" s="157"/>
    </row>
    <row r="68" spans="3:8" x14ac:dyDescent="0.2">
      <c r="D68" s="109"/>
    </row>
  </sheetData>
  <mergeCells count="8">
    <mergeCell ref="B61:C61"/>
    <mergeCell ref="F1:G1"/>
    <mergeCell ref="F2:G2"/>
    <mergeCell ref="A3:G3"/>
    <mergeCell ref="F57:G57"/>
    <mergeCell ref="A57:B57"/>
    <mergeCell ref="A56:H56"/>
    <mergeCell ref="A6:F6"/>
  </mergeCells>
  <phoneticPr fontId="0" type="noConversion"/>
  <printOptions horizontalCentered="1"/>
  <pageMargins left="0.15748031496062992" right="0.19685039370078741" top="0.15748031496062992" bottom="0.15748031496062992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Доходи сп.ф. </vt:lpstr>
      <vt:lpstr>Використ сп_ф</vt:lpstr>
      <vt:lpstr>'Використ сп_ф'!Область_печати</vt:lpstr>
      <vt:lpstr>'Доходи сп.ф. '!Область_печати</vt:lpstr>
    </vt:vector>
  </TitlesOfParts>
  <Company>РАДА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Marina_Rada</cp:lastModifiedBy>
  <cp:lastPrinted>2020-01-22T07:03:27Z</cp:lastPrinted>
  <dcterms:created xsi:type="dcterms:W3CDTF">2005-02-17T12:47:23Z</dcterms:created>
  <dcterms:modified xsi:type="dcterms:W3CDTF">2020-03-05T12:14:42Z</dcterms:modified>
</cp:coreProperties>
</file>